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firstSheet="4" activeTab="7"/>
  </bookViews>
  <sheets>
    <sheet name="Transmission-Index" sheetId="2" r:id="rId1"/>
    <sheet name="Annexure-I SH 1-4" sheetId="3" r:id="rId2"/>
    <sheet name="Annexure-I SH 2-4" sheetId="4" r:id="rId3"/>
    <sheet name="Annexure-I SH 3-4" sheetId="52" r:id="rId4"/>
    <sheet name="Annexure-I SH 4-4-BTPS" sheetId="6" r:id="rId5"/>
    <sheet name="Annexure-II SH 1-3" sheetId="7" r:id="rId6"/>
    <sheet name="BTPS-Anx-IV" sheetId="49" r:id="rId7"/>
    <sheet name="Annexure VI(A)." sheetId="53" r:id="rId8"/>
    <sheet name="Annexure-XIX" sheetId="44" r:id="rId9"/>
  </sheets>
  <externalReferences>
    <externalReference r:id="rId10"/>
    <externalReference r:id="rId11"/>
  </externalReferences>
  <definedNames>
    <definedName name="BTPS_ANX" localSheetId="7">'Annexure VI(A).'!$C$67:$H$103</definedName>
    <definedName name="BTPS_ANX">#REF!</definedName>
    <definedName name="BTPS_VIA" localSheetId="7">'Annexure VI(A).'!$B$3:$H$64</definedName>
    <definedName name="BTPS_VIA">#REF!</definedName>
    <definedName name="CTPS_ANX">#REF!</definedName>
    <definedName name="Date">[1]Input!$A:$A</definedName>
    <definedName name="DS1_SG">[1]Input!$MH:$MH</definedName>
    <definedName name="MTPS_ANX">#REF!</definedName>
    <definedName name="_xlnm.Print_Area" localSheetId="7">'Annexure VI(A).'!$B$3:$H$103</definedName>
    <definedName name="_xlnm.Print_Area" localSheetId="1">'Annexure-I SH 1-4'!$B$3:$I$37</definedName>
    <definedName name="_xlnm.Print_Area" localSheetId="2">'Annexure-I SH 2-4'!$B$3:$J$90</definedName>
    <definedName name="_xlnm.Print_Area" localSheetId="3">'Annexure-I SH 3-4'!$C$3:$AJ$14</definedName>
    <definedName name="_xlnm.Print_Area" localSheetId="4">'Annexure-I SH 4-4-BTPS'!$B$3:$I$21</definedName>
    <definedName name="_xlnm.Print_Area" localSheetId="5">'Annexure-II SH 1-3'!$B$3:$I$29</definedName>
    <definedName name="_xlnm.Print_Area" localSheetId="8">'Annexure-XIX'!$B$2:$P$67</definedName>
    <definedName name="_xlnm.Print_Area" localSheetId="6">'BTPS-Anx-IV'!$A$1:$G$42</definedName>
    <definedName name="_xlnm.Print_Area" localSheetId="0">'Transmission-Index'!$B$2:$C$29</definedName>
  </definedNames>
  <calcPr calcId="162913" iterate="1"/>
</workbook>
</file>

<file path=xl/calcChain.xml><?xml version="1.0" encoding="utf-8"?>
<calcChain xmlns="http://schemas.openxmlformats.org/spreadsheetml/2006/main">
  <c r="O15" i="44" l="1"/>
  <c r="N15" i="44"/>
  <c r="M15" i="44"/>
  <c r="L15" i="44"/>
  <c r="K15" i="44"/>
  <c r="J15" i="44"/>
  <c r="I15" i="44"/>
  <c r="H15" i="44"/>
  <c r="G15" i="44"/>
  <c r="F15" i="44"/>
  <c r="O12" i="44"/>
  <c r="N12" i="44"/>
  <c r="M12" i="44"/>
  <c r="L12" i="44"/>
  <c r="K12" i="44"/>
  <c r="J12" i="44"/>
  <c r="I12" i="44"/>
  <c r="H12" i="44"/>
  <c r="G12" i="44"/>
  <c r="F12" i="44"/>
  <c r="O11" i="44"/>
  <c r="N11" i="44"/>
  <c r="M11" i="44"/>
  <c r="L11" i="44"/>
  <c r="K11" i="44"/>
  <c r="J11" i="44"/>
  <c r="I11" i="44"/>
  <c r="H11" i="44"/>
  <c r="G11" i="44"/>
  <c r="F11" i="44"/>
  <c r="J46" i="44" l="1"/>
  <c r="K46" i="44"/>
  <c r="L46" i="44"/>
  <c r="M46" i="44"/>
  <c r="N46" i="44"/>
  <c r="O46" i="44"/>
  <c r="P46" i="44"/>
  <c r="I46" i="44"/>
  <c r="J43" i="44"/>
  <c r="K43" i="44"/>
  <c r="L43" i="44"/>
  <c r="M43" i="44"/>
  <c r="N43" i="44"/>
  <c r="O43" i="44"/>
  <c r="P43" i="44"/>
  <c r="I43" i="44"/>
  <c r="J37" i="44"/>
  <c r="K37" i="44"/>
  <c r="L37" i="44"/>
  <c r="M37" i="44"/>
  <c r="N37" i="44"/>
  <c r="O37" i="44"/>
  <c r="P37" i="44"/>
  <c r="I37" i="44"/>
  <c r="N40" i="44"/>
  <c r="O40" i="44"/>
  <c r="P40" i="44"/>
  <c r="J40" i="44"/>
  <c r="K40" i="44"/>
  <c r="L40" i="44"/>
  <c r="M40" i="44"/>
  <c r="I40" i="44"/>
  <c r="J52" i="44" l="1"/>
  <c r="K52" i="44"/>
  <c r="L52" i="44"/>
  <c r="M52" i="44"/>
  <c r="N52" i="44"/>
  <c r="O52" i="44"/>
  <c r="P52" i="44"/>
  <c r="I52" i="44"/>
  <c r="J49" i="44"/>
  <c r="K49" i="44"/>
  <c r="L49" i="44"/>
  <c r="M49" i="44"/>
  <c r="N49" i="44"/>
  <c r="O49" i="44"/>
  <c r="P49" i="44"/>
  <c r="I49" i="44"/>
  <c r="J55" i="44" l="1"/>
  <c r="K55" i="44"/>
  <c r="L55" i="44"/>
  <c r="M55" i="44"/>
  <c r="N55" i="44"/>
  <c r="O55" i="44"/>
  <c r="P55" i="44"/>
  <c r="I55" i="44"/>
  <c r="H103" i="53" l="1"/>
  <c r="G103" i="53"/>
  <c r="F103" i="53"/>
  <c r="E103" i="53"/>
  <c r="D103" i="53"/>
  <c r="D95" i="53"/>
  <c r="H88" i="53"/>
  <c r="G88" i="53"/>
  <c r="F88" i="53"/>
  <c r="E88" i="53"/>
  <c r="D88" i="53"/>
  <c r="D71" i="53"/>
  <c r="H44" i="53"/>
  <c r="G44" i="53"/>
  <c r="F44" i="53"/>
  <c r="E44" i="53"/>
  <c r="D44" i="53"/>
  <c r="H37" i="53"/>
  <c r="G37" i="53"/>
  <c r="F37" i="53"/>
  <c r="E37" i="53"/>
  <c r="D37" i="53"/>
  <c r="H28" i="53"/>
  <c r="G28" i="53"/>
  <c r="F28" i="53"/>
  <c r="E28" i="53"/>
  <c r="D28" i="53"/>
  <c r="D46" i="53" l="1"/>
  <c r="D48" i="53" s="1"/>
  <c r="F46" i="53"/>
  <c r="F48" i="53" s="1"/>
  <c r="H46" i="53"/>
  <c r="H48" i="53" s="1"/>
  <c r="E46" i="53"/>
  <c r="E48" i="53" s="1"/>
  <c r="G46" i="53"/>
  <c r="G48" i="53" s="1"/>
  <c r="J11" i="4"/>
  <c r="I11" i="4"/>
  <c r="H11" i="4"/>
  <c r="G11" i="4"/>
  <c r="F11" i="4"/>
  <c r="J10" i="4"/>
  <c r="I10" i="4"/>
  <c r="H10" i="4"/>
  <c r="G10" i="4"/>
  <c r="J9" i="4"/>
  <c r="J8" i="4"/>
  <c r="I8" i="4"/>
  <c r="H8" i="4"/>
  <c r="G8" i="4"/>
  <c r="F8" i="4"/>
  <c r="J7" i="4"/>
  <c r="H10" i="6" l="1"/>
  <c r="H12" i="6" s="1"/>
  <c r="G10" i="6"/>
  <c r="G12" i="6" s="1"/>
  <c r="I12" i="6"/>
  <c r="F10" i="6"/>
  <c r="F12" i="6" s="1"/>
  <c r="E10" i="6"/>
  <c r="E12" i="6" l="1"/>
</calcChain>
</file>

<file path=xl/comments1.xml><?xml version="1.0" encoding="utf-8"?>
<comments xmlns="http://schemas.openxmlformats.org/spreadsheetml/2006/main">
  <authors>
    <author>Author</author>
  </authors>
  <commentList>
    <comment ref="I30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Page  23, True up Order, Para 43
</t>
        </r>
      </text>
    </comment>
    <comment ref="I32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True up order, para 83, </t>
        </r>
      </text>
    </comment>
    <comment ref="I33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True up order
Para 37, page 18, Closing Capital
</t>
        </r>
      </text>
    </comment>
  </commentList>
</comments>
</file>

<file path=xl/sharedStrings.xml><?xml version="1.0" encoding="utf-8"?>
<sst xmlns="http://schemas.openxmlformats.org/spreadsheetml/2006/main" count="873" uniqueCount="474">
  <si>
    <t>2016-17</t>
  </si>
  <si>
    <t>Particulars</t>
  </si>
  <si>
    <t>Units</t>
  </si>
  <si>
    <t>2012-13</t>
  </si>
  <si>
    <t>2013-14</t>
  </si>
  <si>
    <t>2014-15</t>
  </si>
  <si>
    <t>2015-16</t>
  </si>
  <si>
    <t>Name of Company</t>
  </si>
  <si>
    <t>Installed Capacity and Configuration</t>
  </si>
  <si>
    <t>MW</t>
  </si>
  <si>
    <t>Any other Site specific feature</t>
  </si>
  <si>
    <t>Fuels :</t>
  </si>
  <si>
    <t>8.1.1</t>
  </si>
  <si>
    <t>MT</t>
  </si>
  <si>
    <t>8.1.2</t>
  </si>
  <si>
    <t>FSA</t>
  </si>
  <si>
    <t>Imported</t>
  </si>
  <si>
    <t>8.1.3</t>
  </si>
  <si>
    <t>km</t>
  </si>
  <si>
    <t>8.1.4</t>
  </si>
  <si>
    <t>Mode of Transport</t>
  </si>
  <si>
    <t>8.1.5</t>
  </si>
  <si>
    <t>8.1.6</t>
  </si>
  <si>
    <t>Maximum stock maintained for primary fuel</t>
  </si>
  <si>
    <t>8.1.7</t>
  </si>
  <si>
    <t>8.1.8</t>
  </si>
  <si>
    <t>Average stock maintained for primary fuel</t>
  </si>
  <si>
    <t>8.2.1</t>
  </si>
  <si>
    <t>8.2.2</t>
  </si>
  <si>
    <t>Sources of supply</t>
  </si>
  <si>
    <t>8.2.3</t>
  </si>
  <si>
    <t>8.2.4</t>
  </si>
  <si>
    <t>8.2.5</t>
  </si>
  <si>
    <t>8.2.6</t>
  </si>
  <si>
    <t>8.2.7</t>
  </si>
  <si>
    <t>8.2.8</t>
  </si>
  <si>
    <t>Cost of Spares :</t>
  </si>
  <si>
    <t>Cost of Spares capitalized in the books of accounts</t>
  </si>
  <si>
    <t>(Rs. Lakh)</t>
  </si>
  <si>
    <t>Cost of   spares included in capital cost for the purpose of tariff</t>
  </si>
  <si>
    <t>Period</t>
  </si>
  <si>
    <t>Generation :</t>
  </si>
  <si>
    <t>MU</t>
  </si>
  <si>
    <t>Average Declared Capacity (DC)</t>
  </si>
  <si>
    <t>Actual Auxiliary Energy Consumption excluding colony consumption</t>
  </si>
  <si>
    <t>Actual Energy supplied to Colony from the station</t>
  </si>
  <si>
    <t>14.1.1</t>
  </si>
  <si>
    <t>From linked mines</t>
  </si>
  <si>
    <t>Non-linked mines</t>
  </si>
  <si>
    <t>14.1.2</t>
  </si>
  <si>
    <t>14.1.3</t>
  </si>
  <si>
    <t>14.2.1</t>
  </si>
  <si>
    <t>Domestic Coal</t>
  </si>
  <si>
    <t>(As Billed)</t>
  </si>
  <si>
    <t>(As Received)</t>
  </si>
  <si>
    <t>14.2.2</t>
  </si>
  <si>
    <t>14.2.3</t>
  </si>
  <si>
    <t>14.2.4</t>
  </si>
  <si>
    <t>14.2.5</t>
  </si>
  <si>
    <t>14.2.6</t>
  </si>
  <si>
    <t>14.3.1</t>
  </si>
  <si>
    <t>(Rs/MT)</t>
  </si>
  <si>
    <t>14.3.2</t>
  </si>
  <si>
    <t>14.3.3</t>
  </si>
  <si>
    <t>Spot market/e-auction coal</t>
  </si>
  <si>
    <t>14.3.4</t>
  </si>
  <si>
    <t>14.4.1</t>
  </si>
  <si>
    <t>Blending ratio of imported coal with domestic coal</t>
  </si>
  <si>
    <t>14.4.2</t>
  </si>
  <si>
    <t>Proportion of e-auction coal in the blending</t>
  </si>
  <si>
    <t>(%)</t>
  </si>
  <si>
    <t>14.5.1</t>
  </si>
  <si>
    <t>14.5.1.1</t>
  </si>
  <si>
    <t>Transit loss from linked mines</t>
  </si>
  <si>
    <t>14.5.1.2</t>
  </si>
  <si>
    <t>14.5.1.3</t>
  </si>
  <si>
    <t>Transit loss of imported coal</t>
  </si>
  <si>
    <t>14.5.2</t>
  </si>
  <si>
    <t>14.5.2.1</t>
  </si>
  <si>
    <t>14.5.2.2</t>
  </si>
  <si>
    <t>14.5.2.3</t>
  </si>
  <si>
    <t>(MT or KL)</t>
  </si>
  <si>
    <t>Planned Outages</t>
  </si>
  <si>
    <t>Number of tripping</t>
  </si>
  <si>
    <t>16.4.1</t>
  </si>
  <si>
    <t>Cold Start-up</t>
  </si>
  <si>
    <t>16.4.2</t>
  </si>
  <si>
    <t>Warm Start-up</t>
  </si>
  <si>
    <t>16.4.3</t>
  </si>
  <si>
    <t>Hot start-up</t>
  </si>
  <si>
    <t>Sl.No.</t>
  </si>
  <si>
    <t>Name of Transmission Licensee</t>
  </si>
  <si>
    <t>Power Grid Corporation of India</t>
  </si>
  <si>
    <t>Powerlinks Transmission Ltd.</t>
  </si>
  <si>
    <t>Torrent Power Grid Private Limited</t>
  </si>
  <si>
    <t>Jaypee Power grid Limited (JPPGL)</t>
  </si>
  <si>
    <t>Essar Power Transmission Company Ltd.</t>
  </si>
  <si>
    <t>ParbatiKoldam Transmission Company Ltd.</t>
  </si>
  <si>
    <t>Western Region Transmission (Maharashtra) Pvt. Ltd.</t>
  </si>
  <si>
    <t>Western Region Transmission (Gujarat) Pvt. Ltd.</t>
  </si>
  <si>
    <t>Teestavalley Power Transmission Ltd. New Delhi</t>
  </si>
  <si>
    <t>North East Transmission Company Ltd, New Delhi</t>
  </si>
  <si>
    <t>East-North Inter-connection Company Ltd</t>
  </si>
  <si>
    <t>Cross   Border   Power   Transmission   Company   Limited, Gurgaon</t>
  </si>
  <si>
    <t>Jindal Power Limited, Chhattisgarh</t>
  </si>
  <si>
    <t>Raichur Sholapur Transmission Company Ltd</t>
  </si>
  <si>
    <t>Jabalpur Transmission Company Ltd, New Delhi</t>
  </si>
  <si>
    <t>Bhopal-Dhule Transmission Company Ltd., New Delhi</t>
  </si>
  <si>
    <t>Adani Transmission (India) Limited</t>
  </si>
  <si>
    <t>Kudgi Transmission Limited</t>
  </si>
  <si>
    <t>PowergridVizag Transmission Limited</t>
  </si>
  <si>
    <t>Darbhanga - Motihari Transmission Company Limited</t>
  </si>
  <si>
    <t>Purulia&amp;Kharagpur Transmission Company Limited</t>
  </si>
  <si>
    <t>Patran Transmission Company Limited</t>
  </si>
  <si>
    <t>RAPP Transmission Company Limited</t>
  </si>
  <si>
    <t>NRSS XXXI (B) Transmission Limited</t>
  </si>
  <si>
    <t>NRSS XXIX Transmission Limited</t>
  </si>
  <si>
    <t>List of Transmission Licensee*</t>
  </si>
  <si>
    <t>*Any other transmission licensee for which license has been granted by the CERC</t>
  </si>
  <si>
    <t>Sl. No.</t>
  </si>
  <si>
    <t>Days &amp; MT</t>
  </si>
  <si>
    <t>Annual Allocation/ Requirement</t>
  </si>
  <si>
    <t>Annexure –I SH 1/4</t>
  </si>
  <si>
    <t>Pro-forma   for   furnishing   Actual   annual   performance / operational   data   for   the coal/lignite based thermal generating stations for the 5-year period from 2012-13 to 2016-17.</t>
  </si>
  <si>
    <t>Weighted Average Landed price of Domestic coal</t>
  </si>
  <si>
    <t>Annexure VI(A)</t>
  </si>
  <si>
    <t>DETAILS OF OPERATION AND MAINTENANCE EXPENSES</t>
  </si>
  <si>
    <t>(To be filled for each of the Thermal /Hydro Generating Station)</t>
  </si>
  <si>
    <t>(Rs. In Lakhs)</t>
  </si>
  <si>
    <t>ITEM</t>
  </si>
  <si>
    <t>(A)</t>
  </si>
  <si>
    <t>Breakup of O&amp;M expenses :</t>
  </si>
  <si>
    <t>Consumption of Stores and Spares</t>
  </si>
  <si>
    <t>Repair and Maintenance</t>
  </si>
  <si>
    <t>Insurance</t>
  </si>
  <si>
    <t>Security (normal)</t>
  </si>
  <si>
    <t>Water Charges</t>
  </si>
  <si>
    <t>Administrative Expenses :</t>
  </si>
  <si>
    <t>- Rent</t>
  </si>
  <si>
    <t>- Electricity Charges</t>
  </si>
  <si>
    <t>- Traveling and conveyance</t>
  </si>
  <si>
    <t>- Communication expenses</t>
  </si>
  <si>
    <t>- Advertising</t>
  </si>
  <si>
    <t>- Foundation laying and inauguration</t>
  </si>
  <si>
    <t>- Donations</t>
  </si>
  <si>
    <t>- Entertainment</t>
  </si>
  <si>
    <t>-Filing Fees</t>
  </si>
  <si>
    <t>Sub-Total (Administrative Expenses)</t>
  </si>
  <si>
    <t>Employee Cost</t>
  </si>
  <si>
    <t>-Salaries, wages and allowances</t>
  </si>
  <si>
    <t>-Staff welfare expenses</t>
  </si>
  <si>
    <t>-Productivity linked incentive</t>
  </si>
  <si>
    <t>- Expenditure on VRS</t>
  </si>
  <si>
    <t>-Ex-gratia</t>
  </si>
  <si>
    <t>-Performance related pay (PRP)</t>
  </si>
  <si>
    <t>Sub-Total (Employee Cost)</t>
  </si>
  <si>
    <t>Loss of store</t>
  </si>
  <si>
    <t>Provisions</t>
  </si>
  <si>
    <t>Prior Period Adjustment , if any</t>
  </si>
  <si>
    <t>Corporate office expenses allocation</t>
  </si>
  <si>
    <t>- Others (Specify items)</t>
  </si>
  <si>
    <t>Total (1 to 12)</t>
  </si>
  <si>
    <t>Revenue/ Recoveries, if any</t>
  </si>
  <si>
    <t>Net Expenses</t>
  </si>
  <si>
    <t>Notes:</t>
  </si>
  <si>
    <t>II.   An annual increase in O&amp;M expenses under a given head in excess of 10% percent should be explained.</t>
  </si>
  <si>
    <t>IV. Employee cost should be excluding arrears paid for pay hike/prior period adjustment /payment</t>
  </si>
  <si>
    <t>V. No. of employees opting for VRS during each year should be indicated.</t>
  </si>
  <si>
    <t>VI. Details of abnormal expenses, if any, shall be furnished separately.</t>
  </si>
  <si>
    <t>VII Break-up of staff welfare expenses should be furnished</t>
  </si>
  <si>
    <t>X.    Salaries and staff welfare expenses shall be provided into different heads such as pension,</t>
  </si>
  <si>
    <t>gratuity, provident fund, leave encashment. Also provides provision for revision in wage allowance.</t>
  </si>
  <si>
    <t>Name of the Power Station:</t>
  </si>
  <si>
    <r>
      <t>Annexure-I</t>
    </r>
    <r>
      <rPr>
        <b/>
        <sz val="10"/>
        <color theme="1"/>
        <rFont val="Tahoma"/>
        <family val="2"/>
      </rPr>
      <t xml:space="preserve"> </t>
    </r>
    <r>
      <rPr>
        <b/>
        <u/>
        <sz val="10"/>
        <color theme="1"/>
        <rFont val="Tahoma"/>
        <family val="2"/>
      </rPr>
      <t>SH 2/4</t>
    </r>
  </si>
  <si>
    <t xml:space="preserve">Details </t>
  </si>
  <si>
    <t>Unit</t>
  </si>
  <si>
    <r>
      <t>Annexure-I</t>
    </r>
    <r>
      <rPr>
        <b/>
        <sz val="10"/>
        <color theme="1"/>
        <rFont val="Tahoma"/>
        <family val="2"/>
      </rPr>
      <t xml:space="preserve"> </t>
    </r>
    <r>
      <rPr>
        <b/>
        <u/>
        <sz val="10"/>
        <color theme="1"/>
        <rFont val="Tahoma"/>
        <family val="2"/>
      </rPr>
      <t>SH 4/4</t>
    </r>
  </si>
  <si>
    <t>Qty Produced</t>
  </si>
  <si>
    <t>Conversion of value added product</t>
  </si>
  <si>
    <t>For making roads &amp; embarkment</t>
  </si>
  <si>
    <t>Land filling</t>
  </si>
  <si>
    <t>Used in plant site in one or other form or used in some other site</t>
  </si>
  <si>
    <t>Cost    of    spares    actually consumed</t>
  </si>
  <si>
    <t>( Rs. Lakh)</t>
  </si>
  <si>
    <t>Average stock of spares</t>
  </si>
  <si>
    <t>(Rs. Lakhs)</t>
  </si>
  <si>
    <t>- Executives</t>
  </si>
  <si>
    <t>- Non Executives</t>
  </si>
  <si>
    <t>- Corporate office</t>
  </si>
  <si>
    <t>Man-MW ratio</t>
  </si>
  <si>
    <t>Man/MW</t>
  </si>
  <si>
    <t>Note :- * Not applicable to lignite based thermal power station.</t>
  </si>
  <si>
    <t>Note:</t>
  </si>
  <si>
    <t>1. List  of  beneficiaries/customers  along  with  allocation  by  GoI  including  variable (allocation of unallocated share) / capacity as contracted shall also be furnished separately.In case  of  two  or  more  secondary  fuels,  information  should  be  furnished  for  each  of  the secondary fuel.</t>
  </si>
  <si>
    <t>2. In  case  of  two  or  more  stages  or  two  or  more  unit  sizes,  information  should  be furnished separately to the extent possible.</t>
  </si>
  <si>
    <t>3. A brief write-up on the methodology to arrive at the above performance &amp; operation parameters should also be furnished.</t>
  </si>
  <si>
    <t>4. Any relevant point or a specific fact having bearing on performance or operating parameters may also be highlighted or brought to the notice of the Commission.</t>
  </si>
  <si>
    <t>5. A note on stock of primary fuel maintained giving details of stacking etc. should be furnished.</t>
  </si>
  <si>
    <t>6. Details of the instances where the generating stations has invoked the 2014 Tariff Regulations blending with imported or open market coal (within the 30% limit of ECR) with/ without consent of beneficiaries.</t>
  </si>
  <si>
    <t>7.   The declared capacity for peak and off peak period should be given separately as per respective RLDC.</t>
  </si>
  <si>
    <t>Detail of Ash utilization % of fly ash produced</t>
  </si>
  <si>
    <t>Number       of       employees deployed in O&amp;M</t>
  </si>
  <si>
    <r>
      <t>Annexure-II</t>
    </r>
    <r>
      <rPr>
        <b/>
        <sz val="12"/>
        <color theme="1"/>
        <rFont val="Arial"/>
        <family val="2"/>
      </rPr>
      <t xml:space="preserve"> </t>
    </r>
    <r>
      <rPr>
        <b/>
        <u/>
        <sz val="12"/>
        <color theme="1"/>
        <rFont val="Arial"/>
        <family val="2"/>
      </rPr>
      <t>SH 1/3</t>
    </r>
  </si>
  <si>
    <r>
      <t>Annexure-II</t>
    </r>
    <r>
      <rPr>
        <b/>
        <sz val="10"/>
        <color theme="1"/>
        <rFont val="Tahoma"/>
        <family val="2"/>
      </rPr>
      <t xml:space="preserve"> </t>
    </r>
    <r>
      <rPr>
        <b/>
        <u/>
        <sz val="10"/>
        <color theme="1"/>
        <rFont val="Tahoma"/>
        <family val="2"/>
      </rPr>
      <t>SH 1/3</t>
    </r>
  </si>
  <si>
    <t>Name of Station</t>
  </si>
  <si>
    <t>Installed   Capacity   and</t>
  </si>
  <si>
    <t>Configuration</t>
  </si>
  <si>
    <t>Make of Turbine</t>
  </si>
  <si>
    <t>Rated Steam Parameters</t>
  </si>
  <si>
    <t>Average site ambient conditions</t>
  </si>
  <si>
    <t>Main/Primary Fuel</t>
  </si>
  <si>
    <t>Million Cubic meter or MT</t>
  </si>
  <si>
    <t>Transportation Distance of the station from the Sources of supply</t>
  </si>
  <si>
    <t>Rail/Road/Pipeline/Sea</t>
  </si>
  <si>
    <t>Maximum  Station  capability  to stock main/primary fuel</t>
  </si>
  <si>
    <t>Million Cubic meter or MT o Kilo Litre</t>
  </si>
  <si>
    <t>Alternate Fuel :</t>
  </si>
  <si>
    <t>Naptha /HSD/Any other</t>
  </si>
  <si>
    <t>Maximum  Station  capability  to stock secondary fuels</t>
  </si>
  <si>
    <t>Million Cubic meter or MT or Kilo Litre</t>
  </si>
  <si>
    <t>Cost of Spares capitalized in the books</t>
  </si>
  <si>
    <t>Cost of spares included in capital cost for the purpose of tariff</t>
  </si>
  <si>
    <t>Rail/Road/Pipeline /Sea</t>
  </si>
  <si>
    <t>Total</t>
  </si>
  <si>
    <t>Nos.</t>
  </si>
  <si>
    <t>Design value</t>
  </si>
  <si>
    <t>ppm or mg/Nm3</t>
  </si>
  <si>
    <t>Month</t>
  </si>
  <si>
    <t>April</t>
  </si>
  <si>
    <t>October</t>
  </si>
  <si>
    <t>May</t>
  </si>
  <si>
    <t>November</t>
  </si>
  <si>
    <t>June</t>
  </si>
  <si>
    <t>December</t>
  </si>
  <si>
    <t>July</t>
  </si>
  <si>
    <t>January</t>
  </si>
  <si>
    <t>August</t>
  </si>
  <si>
    <t>February</t>
  </si>
  <si>
    <t>September</t>
  </si>
  <si>
    <t>March</t>
  </si>
  <si>
    <t>PLANT AVAILABILITY/SCHEDULED PLANT LOAD FACTOR ACHIEVED</t>
  </si>
  <si>
    <t>Annual</t>
  </si>
  <si>
    <t>III. The data should be based on audited balance sheets, duly reconciled and certified.</t>
  </si>
  <si>
    <t>IV. Details of arrears, if any, pertaining to period prior to the year 2008-09 should be mentioned separately.</t>
  </si>
  <si>
    <t>%</t>
  </si>
  <si>
    <t>Annexure-XIX</t>
  </si>
  <si>
    <t>Station/ Stage/ Unit</t>
  </si>
  <si>
    <t>2004-05</t>
  </si>
  <si>
    <t>2005-06</t>
  </si>
  <si>
    <t>2006-07</t>
  </si>
  <si>
    <t>2007-08</t>
  </si>
  <si>
    <t>2008-09</t>
  </si>
  <si>
    <t>2009-10</t>
  </si>
  <si>
    <t>2010-11</t>
  </si>
  <si>
    <t>2011-12</t>
  </si>
  <si>
    <t>Plant  Availability  Factor  (PAF) (%)</t>
  </si>
  <si>
    <t>Plant Load Factors (PLF) (%)</t>
  </si>
  <si>
    <t>Scheduled Energy (MU)</t>
  </si>
  <si>
    <t>Scheduled Generation (MU)</t>
  </si>
  <si>
    <t>Actual Generation (MU)</t>
  </si>
  <si>
    <t>Value of coal (Rs. Lakh)</t>
  </si>
  <si>
    <t>Value of Oil (Rs. lakh)</t>
  </si>
  <si>
    <t>Station Heat Rate (kcal/kwh)</t>
  </si>
  <si>
    <t>Equity (Rs. Crore)</t>
  </si>
  <si>
    <t>Absolute value</t>
  </si>
  <si>
    <t>Rate (%)</t>
  </si>
  <si>
    <t>(b) interest on Loan</t>
  </si>
  <si>
    <t>(d) Interest on working Capital</t>
  </si>
  <si>
    <t>(f) Compensation Allowances</t>
  </si>
  <si>
    <t>Energy Charge (Rs./Kwh)</t>
  </si>
  <si>
    <t>Total tariff (Rs. Kwh)</t>
  </si>
  <si>
    <t>Profit/ loss (Rs. Crore0</t>
  </si>
  <si>
    <t>DSM Generation (MU)</t>
  </si>
  <si>
    <t>DSM Rate (Ps/Kwh)</t>
  </si>
  <si>
    <t>Revenue from DSM (Rs. Crore)</t>
  </si>
  <si>
    <t>Note: Generating Companies are required to submit data for all generating stations.</t>
  </si>
  <si>
    <t>This is a general format. Plants of different fuel users have to fill the cells as applicable to them. Tariff for the Hydro may be understood as composite tariff.</t>
  </si>
  <si>
    <t>The data provided for the corresponding years need to mention as Actual or provisional.</t>
  </si>
  <si>
    <t>Data for each Unit and Stage is required to be submitted in additional sheets as per the format.</t>
  </si>
  <si>
    <t>Pro-forma for furnishing Actual annual performance/operational data for the Gas/Liquid Fuel based thermal generating stations for the 5 year period from 2012-13 to 2016-17.</t>
  </si>
  <si>
    <t>Natural Gas/RLNG /LNG/Naphtha /NGL</t>
  </si>
  <si>
    <t>Name of the Company:  Damodar Valley Corporation</t>
  </si>
  <si>
    <t>Bokaro Thermal Power station</t>
  </si>
  <si>
    <t>BTPS</t>
  </si>
  <si>
    <t>Additional Security it any on the advise of Govt. Agency/Statutory Authority</t>
  </si>
  <si>
    <t>Contribution to Pension &amp; Gratuity</t>
  </si>
  <si>
    <t>i</t>
  </si>
  <si>
    <t>Share of Subsidiary Activity</t>
  </si>
  <si>
    <t>ii</t>
  </si>
  <si>
    <t>Share of Other Corporate office Expenses</t>
  </si>
  <si>
    <t>Sub-Total (Corporate Office Expenses)</t>
  </si>
  <si>
    <r>
      <t xml:space="preserve">Capital spares consumed </t>
    </r>
    <r>
      <rPr>
        <b/>
        <sz val="11"/>
        <color theme="1"/>
        <rFont val="Tahoma"/>
        <family val="2"/>
      </rPr>
      <t>not included in  (A) (1)above and not claimed /allowed by Commission for</t>
    </r>
  </si>
  <si>
    <r>
      <t xml:space="preserve">I. </t>
    </r>
    <r>
      <rPr>
        <b/>
        <sz val="11"/>
        <color theme="1"/>
        <rFont val="Arial"/>
        <family val="2"/>
      </rPr>
      <t xml:space="preserve">The details of Corporate Expenses and the methodology of allocation of corporate expenses </t>
    </r>
    <r>
      <rPr>
        <sz val="11"/>
        <color theme="1"/>
        <rFont val="Arial"/>
        <family val="2"/>
      </rPr>
      <t xml:space="preserve">to various functional activities and allocation of Corporate expenses pertaining to power generation/transmission system to each operating stations/ transmission region/system and stations/transmission region/system under construction </t>
    </r>
    <r>
      <rPr>
        <b/>
        <sz val="11"/>
        <color theme="1"/>
        <rFont val="Arial"/>
        <family val="2"/>
      </rPr>
      <t xml:space="preserve">should be clearly specified in ANNEXURE-VIII </t>
    </r>
    <r>
      <rPr>
        <sz val="11"/>
        <color theme="1"/>
        <rFont val="Arial"/>
        <family val="2"/>
      </rPr>
      <t>as provided here separately.</t>
    </r>
  </si>
  <si>
    <t xml:space="preserve">VIII Details of Consumptive Water requirement , contracted quantum and actual water consumed with source , rate etc. </t>
  </si>
  <si>
    <t xml:space="preserve">       should be furnished year-wise for Thermal Power Stations</t>
  </si>
  <si>
    <r>
      <t xml:space="preserve">IX. Details of </t>
    </r>
    <r>
      <rPr>
        <b/>
        <sz val="11"/>
        <color theme="1"/>
        <rFont val="Arial"/>
        <family val="2"/>
      </rPr>
      <t>capital spares consumed each year which were not claimed/allowed in the tariff</t>
    </r>
  </si>
  <si>
    <r>
      <t xml:space="preserve">should be furnished </t>
    </r>
    <r>
      <rPr>
        <b/>
        <sz val="11"/>
        <color theme="1"/>
        <rFont val="Arial"/>
        <family val="2"/>
      </rPr>
      <t>giving item wise unit price and quantity consumed</t>
    </r>
    <r>
      <rPr>
        <sz val="11"/>
        <color theme="1"/>
        <rFont val="Arial"/>
        <family val="2"/>
      </rPr>
      <t>.</t>
    </r>
  </si>
  <si>
    <t>Breakup of Staff welfare Expenses</t>
  </si>
  <si>
    <t>Canteen Expenses</t>
  </si>
  <si>
    <t>Subsidy to Central and Other Scools</t>
  </si>
  <si>
    <t>School Bus-Hiring Charges</t>
  </si>
  <si>
    <t>Family Planning Incentive</t>
  </si>
  <si>
    <t>Exgratia on Death</t>
  </si>
  <si>
    <t>Funeral Expenses</t>
  </si>
  <si>
    <t>Employees Sports and Cultural Expenses</t>
  </si>
  <si>
    <t>Cash Award to Employees</t>
  </si>
  <si>
    <t>Cash Award to Employees Children</t>
  </si>
  <si>
    <t>School Bus-R&amp;M - Normal</t>
  </si>
  <si>
    <t>S.W.E Misc.Expns</t>
  </si>
  <si>
    <t>Training of Personnel</t>
  </si>
  <si>
    <t>Compensation - Grants in lieu of Compassionate Employment</t>
  </si>
  <si>
    <t>Medical Reimbursement- Indore &amp; Outdoor</t>
  </si>
  <si>
    <t>Total Staff Wel Fare Expenses</t>
  </si>
  <si>
    <t>Part of Annex-VI(A) SL No.12</t>
  </si>
  <si>
    <t>Breakup of Others Expenses (Specify Item)</t>
  </si>
  <si>
    <t>General Office Expenses, Printing &amp; Stationary, Legal, Postage, Etc.</t>
  </si>
  <si>
    <t>Environment Protection and Other State Cess</t>
  </si>
  <si>
    <t>SIP Expenses</t>
  </si>
  <si>
    <t>Misc Expenses on Non Core Activities and Others</t>
  </si>
  <si>
    <t>Amortization of Deferred Revenue Expenses</t>
  </si>
  <si>
    <t>Professional and Consultancy Charges</t>
  </si>
  <si>
    <t>Damodar Valley Corporation</t>
  </si>
  <si>
    <t>Closed Cycle</t>
  </si>
  <si>
    <t>Name of the Company</t>
  </si>
  <si>
    <t>Name of Station /Pit head or Non-pit head</t>
  </si>
  <si>
    <t>Rated Steam Parameters (Also state the type of Steam turbine and Boiler)</t>
  </si>
  <si>
    <t>Type of BFP  (Electrical driven / Steam driven)</t>
  </si>
  <si>
    <t>Circulating water system (Closed cycle / Open cycle)</t>
  </si>
  <si>
    <t>Actual Gross Generation at generator terminals</t>
  </si>
  <si>
    <t>NA</t>
  </si>
  <si>
    <t>U#1</t>
  </si>
  <si>
    <t>U#2</t>
  </si>
  <si>
    <t>U#3</t>
  </si>
  <si>
    <t xml:space="preserve"> (Days)</t>
  </si>
  <si>
    <t xml:space="preserve">Forced Outages </t>
  </si>
  <si>
    <t>Number of start-ups:</t>
  </si>
  <si>
    <t>BTPS 'A' Unit COD: 23.02.2017, BTPS U#1&amp;2 Unit declared retirement w.e.f. 30.07.2017</t>
  </si>
  <si>
    <t>N/A</t>
  </si>
  <si>
    <t>In addition to the reason explained for shortfall of PAF achieved vis-à-vis NAPAF, Low System Demand (LSD) is the another reason for shortfall in PLF achieved vis-à-vis Target PLF</t>
  </si>
  <si>
    <t>Reason for shortfall in PLF achieved vis-à-vis Target PLF</t>
  </si>
  <si>
    <t xml:space="preserve">Plant Load Factor Achieved (PLF / SG %) </t>
  </si>
  <si>
    <r>
      <rPr>
        <b/>
        <sz val="11"/>
        <color theme="1"/>
        <rFont val="Times New Roman"/>
        <family val="1"/>
      </rPr>
      <t>FY 2013-14:-</t>
    </r>
    <r>
      <rPr>
        <sz val="11"/>
        <color theme="1"/>
        <rFont val="Times New Roman"/>
        <family val="1"/>
      </rPr>
      <t xml:space="preserve"> BTL &amp; Ash evacuation prob.                        </t>
    </r>
    <r>
      <rPr>
        <b/>
        <sz val="11"/>
        <color theme="1"/>
        <rFont val="Times New Roman"/>
        <family val="1"/>
      </rPr>
      <t xml:space="preserve">FY 2014-15: </t>
    </r>
    <r>
      <rPr>
        <sz val="11"/>
        <color theme="1"/>
        <rFont val="Times New Roman"/>
        <family val="1"/>
      </rPr>
      <t xml:space="preserve">BTL,Coal shortgae &amp; Ash evacuation prob.              </t>
    </r>
    <r>
      <rPr>
        <b/>
        <sz val="11"/>
        <color theme="1"/>
        <rFont val="Times New Roman"/>
        <family val="1"/>
      </rPr>
      <t>FY 2015-16:-</t>
    </r>
    <r>
      <rPr>
        <sz val="11"/>
        <color theme="1"/>
        <rFont val="Times New Roman"/>
        <family val="1"/>
      </rPr>
      <t xml:space="preserve">Coal shortage, BTL,U#3-LP Turb. blade failure.  </t>
    </r>
    <r>
      <rPr>
        <b/>
        <sz val="11"/>
        <color theme="1"/>
        <rFont val="Times New Roman"/>
        <family val="1"/>
      </rPr>
      <t xml:space="preserve">FY 2016-17: </t>
    </r>
    <r>
      <rPr>
        <sz val="11"/>
        <color theme="1"/>
        <rFont val="Times New Roman"/>
        <family val="1"/>
      </rPr>
      <t>No shortfall</t>
    </r>
  </si>
  <si>
    <t>Reason for shortfall in PAF achieved vis-à-vis NAPAF</t>
  </si>
  <si>
    <t>Plant Availability Factor Achieved (PAF %)</t>
  </si>
  <si>
    <t>Normative Annual Plant Availability Factor (%) approved by Commission : BTPS 'B'- 75%, BTPS 'A'-83%</t>
  </si>
  <si>
    <t>Installed Capacity (MW): 1130 (3x210+1x500)</t>
  </si>
  <si>
    <t>Name of Generating station: Bokaro Thermal Power Station</t>
  </si>
  <si>
    <t>Generating company: Damodar Valley Corporation</t>
  </si>
  <si>
    <t>Annexure-IV</t>
  </si>
  <si>
    <t>Bokaro Thermal Power Station/Non-pit head</t>
  </si>
  <si>
    <t>1130 (3x210+1x500)</t>
  </si>
  <si>
    <r>
      <rPr>
        <b/>
        <sz val="12"/>
        <color theme="1"/>
        <rFont val="Times New Roman"/>
        <family val="1"/>
      </rPr>
      <t xml:space="preserve">U#1-3(3x210 MW) </t>
    </r>
    <r>
      <rPr>
        <sz val="12"/>
        <color theme="1"/>
        <rFont val="Times New Roman"/>
        <family val="1"/>
      </rPr>
      <t xml:space="preserve">: </t>
    </r>
    <r>
      <rPr>
        <sz val="11"/>
        <color theme="1"/>
        <rFont val="Times New Roman"/>
        <family val="1"/>
      </rPr>
      <t xml:space="preserve">MS Temp-535 </t>
    </r>
    <r>
      <rPr>
        <vertAlign val="superscript"/>
        <sz val="11"/>
        <color theme="1"/>
        <rFont val="Times New Roman"/>
        <family val="1"/>
      </rPr>
      <t>0</t>
    </r>
    <r>
      <rPr>
        <sz val="11"/>
        <color theme="1"/>
        <rFont val="Times New Roman"/>
        <family val="1"/>
      </rPr>
      <t>C, MS Pr.-137 Kg/cm</t>
    </r>
    <r>
      <rPr>
        <vertAlign val="superscript"/>
        <sz val="11"/>
        <color theme="1"/>
        <rFont val="Times New Roman"/>
        <family val="1"/>
      </rPr>
      <t>2</t>
    </r>
    <r>
      <rPr>
        <sz val="11"/>
        <color theme="1"/>
        <rFont val="Times New Roman"/>
        <family val="1"/>
      </rPr>
      <t xml:space="preserve">,MS Flow-670 T/Hr.Boiler type -Double down shot wet bottom natural circulation,Turbine- LMZ BHEL make.                                               </t>
    </r>
    <r>
      <rPr>
        <b/>
        <sz val="12"/>
        <color theme="1"/>
        <rFont val="Times New Roman"/>
        <family val="1"/>
      </rPr>
      <t xml:space="preserve">BTPS'A' (1x500 MW) : </t>
    </r>
    <r>
      <rPr>
        <sz val="11"/>
        <color theme="1"/>
        <rFont val="Times New Roman"/>
        <family val="1"/>
      </rPr>
      <t>Unit,MS Temp-537</t>
    </r>
    <r>
      <rPr>
        <vertAlign val="superscript"/>
        <sz val="11"/>
        <color theme="1"/>
        <rFont val="Times New Roman"/>
        <family val="1"/>
      </rPr>
      <t xml:space="preserve"> 0</t>
    </r>
    <r>
      <rPr>
        <sz val="11"/>
        <color theme="1"/>
        <rFont val="Times New Roman"/>
        <family val="1"/>
      </rPr>
      <t>C,MS Pr.-170 Kg/cm</t>
    </r>
    <r>
      <rPr>
        <vertAlign val="superscript"/>
        <sz val="11"/>
        <color theme="1"/>
        <rFont val="Times New Roman"/>
        <family val="1"/>
      </rPr>
      <t>2</t>
    </r>
    <r>
      <rPr>
        <sz val="11"/>
        <color theme="1"/>
        <rFont val="Times New Roman"/>
        <family val="1"/>
      </rPr>
      <t xml:space="preserve">,MS Flow-1496 T/Hr.Boiler-Corner fire tube,BHEL Turbine- BHEL KWU  </t>
    </r>
  </si>
  <si>
    <t>In 3X210 MW Unit: Electrical driven &amp; in BTPS'A' 500 MW Unit:  3 Nos. BFP. 1 no.Electical Driven &amp; 2 nos. Steam driven</t>
  </si>
  <si>
    <t>Actual Net Generation Ex-bus</t>
  </si>
  <si>
    <t>Scheduled Generation Ex-bus</t>
  </si>
  <si>
    <t>Weighted average duration of outages (unit-wise details):</t>
  </si>
  <si>
    <t>Bokaro Thermal Power Station</t>
  </si>
  <si>
    <t>BTPS 'A' Unit COD: 23.02.2017, BTPS-B U#1&amp;2 Unit declared retirement w.e.f. 30.07.2017</t>
  </si>
  <si>
    <t xml:space="preserve">Nox, Sox and other particulate matter emission in </t>
  </si>
  <si>
    <t>SPM</t>
  </si>
  <si>
    <t>SOx</t>
  </si>
  <si>
    <t>NOx</t>
  </si>
  <si>
    <t xml:space="preserve"> values</t>
  </si>
  <si>
    <t>N.A</t>
  </si>
  <si>
    <t>Any other use, Please specify</t>
  </si>
  <si>
    <t>Qty &amp; usages</t>
  </si>
  <si>
    <t>145-210</t>
  </si>
  <si>
    <t>157-212</t>
  </si>
  <si>
    <t>161-279</t>
  </si>
  <si>
    <t>185-319</t>
  </si>
  <si>
    <t>479-766</t>
  </si>
  <si>
    <t>349-651</t>
  </si>
  <si>
    <t>196-325</t>
  </si>
  <si>
    <t>498-790</t>
  </si>
  <si>
    <t>340-689</t>
  </si>
  <si>
    <t>Fuels:</t>
  </si>
  <si>
    <t>Primary Fuel:</t>
  </si>
  <si>
    <t>Coal</t>
  </si>
  <si>
    <t>Annual Allocation or/and Requirement</t>
  </si>
  <si>
    <t>Sources of supply/procurement along with contracted quantity and grade of coal</t>
  </si>
  <si>
    <t>CCL=22 LMT,BCCL=8 LMT &amp; CCL=19.75 LMT for BTPS-A                            Grade:W-IV to G-10</t>
  </si>
  <si>
    <t xml:space="preserve">Spot market/e-auction </t>
  </si>
  <si>
    <t>Transportation Distance of the station from the source of supply</t>
  </si>
  <si>
    <t>KM</t>
  </si>
  <si>
    <t>By Road=06 to70,  By Rail =08 to 116</t>
  </si>
  <si>
    <t>Rail &amp;Road</t>
  </si>
  <si>
    <t>Maximum station capability to stock primary fuel</t>
  </si>
  <si>
    <t>25 days ,250000 MT</t>
  </si>
  <si>
    <t>15 days ,150000 MT</t>
  </si>
  <si>
    <t>Minimum stock maintained for primary fuel</t>
  </si>
  <si>
    <t>7  days ,70000 MT</t>
  </si>
  <si>
    <t>11  days ,110000 MT</t>
  </si>
  <si>
    <t>Secondary Fuel</t>
  </si>
  <si>
    <t>Annual Allocation/Requirement</t>
  </si>
  <si>
    <t>Klit</t>
  </si>
  <si>
    <t>Sources of Supply</t>
  </si>
  <si>
    <t>M/s.Indian Oil Corporation Ltd</t>
  </si>
  <si>
    <t>800-1500</t>
  </si>
  <si>
    <t>Rail</t>
  </si>
  <si>
    <t>Maximum station capability to stock secondary fuel</t>
  </si>
  <si>
    <t>Maximum stock of secondary oil actually maintained</t>
  </si>
  <si>
    <t>Minimum stock of secondary oil actually maintained</t>
  </si>
  <si>
    <t>Average stock of secondary oil actually maintained</t>
  </si>
  <si>
    <t>Consumption:</t>
  </si>
  <si>
    <t xml:space="preserve">        -</t>
  </si>
  <si>
    <t>Imported  coal</t>
  </si>
  <si>
    <t>Gross Calorific Value (GCV)</t>
  </si>
  <si>
    <t>Kcal/kg</t>
  </si>
  <si>
    <t>(As Fired)</t>
  </si>
  <si>
    <t xml:space="preserve">         -</t>
  </si>
  <si>
    <t>Weighted Average Gross Calorific Value(As Billed)</t>
  </si>
  <si>
    <t>Weighted Average Gross Calorific Value(As Received)</t>
  </si>
  <si>
    <t>Weighted Average Gross Calorific Value(As Fired)</t>
  </si>
  <si>
    <t>Price of Coal</t>
  </si>
  <si>
    <t>Weighted Average Landed price of Imported coal</t>
  </si>
  <si>
    <t xml:space="preserve">       -</t>
  </si>
  <si>
    <t>Weighted Average Landed price of Spot market/e-auction coal</t>
  </si>
  <si>
    <t>Weighted Average Landed price of all the Coals</t>
  </si>
  <si>
    <t>Blending</t>
  </si>
  <si>
    <t>% and MT(of the total coal consumed)</t>
  </si>
  <si>
    <t>Equivalent to Domestic Coal</t>
  </si>
  <si>
    <t xml:space="preserve">     -</t>
  </si>
  <si>
    <t>Actual Average coal stock maintained</t>
  </si>
  <si>
    <t>17.5/210629</t>
  </si>
  <si>
    <t>12.7/152443</t>
  </si>
  <si>
    <t>20.7/248271</t>
  </si>
  <si>
    <t>12.0/144827</t>
  </si>
  <si>
    <t>6.7/80462</t>
  </si>
  <si>
    <t>Actual Transit &amp; Handling Losses for coal/lignite</t>
  </si>
  <si>
    <t>Pit-Head Station</t>
  </si>
  <si>
    <t>Transit loss from non-linked mines including e-auction coal mines</t>
  </si>
  <si>
    <t>Non-Pit-Head Station</t>
  </si>
  <si>
    <t xml:space="preserve">   -</t>
  </si>
  <si>
    <t>Secondary Fuel Oil</t>
  </si>
  <si>
    <t>(KL)</t>
  </si>
  <si>
    <r>
      <t>Weighted Average Gross Calorific Value(</t>
    </r>
    <r>
      <rPr>
        <b/>
        <sz val="11"/>
        <color theme="1"/>
        <rFont val="Calibri"/>
        <family val="2"/>
        <scheme val="minor"/>
      </rPr>
      <t>As Received</t>
    </r>
    <r>
      <rPr>
        <sz val="11"/>
        <color theme="1"/>
        <rFont val="Calibri"/>
        <family val="2"/>
        <scheme val="minor"/>
      </rPr>
      <t>)</t>
    </r>
  </si>
  <si>
    <t>(Kcal/kg or lit)</t>
  </si>
  <si>
    <t>Weighted average Price</t>
  </si>
  <si>
    <t>(Rs/MT or KL)</t>
  </si>
  <si>
    <t>Actual Average Stock maintained</t>
  </si>
  <si>
    <t>ash percentage (28-35% ash) and not on the basis of GCV,however calculated GCV may be within the range of 4200-4800 Kcal/kg</t>
  </si>
  <si>
    <t>Name of the Utility             :         Damodar Valley Corporation</t>
  </si>
  <si>
    <t>Name of the Generating Station  : BTPS</t>
  </si>
  <si>
    <t>Fuel Type (Coal/ Lignite/ Gas/ Liquid Fuel/ Nuclear/ Hydro   : Coal</t>
  </si>
  <si>
    <t>Capacity of Plant (MW) :  130 MW x 3</t>
  </si>
  <si>
    <t>Debt at the end of the year (Rs. Crore)</t>
  </si>
  <si>
    <t>Working  Capital  (Rs.  Crore)  – finally admitted by CERC</t>
  </si>
  <si>
    <t>Capital cost (Rs. Crore) – finally admitted by CERC</t>
  </si>
  <si>
    <t>Capacity Charges/ Annual Fixed Cost (AFC)</t>
  </si>
  <si>
    <t>(a) Return  on equity  – pre tax (admitted by CERC)</t>
  </si>
  <si>
    <t>Rate  (%)  –  Weighted  Average Rate</t>
  </si>
  <si>
    <t>(e) Operation and maintenance cost (finally admitted by CERC)</t>
  </si>
  <si>
    <t>Revenue  realisation  before  tax (Rs. Crore)</t>
  </si>
  <si>
    <t>Revenue   realisation   after   tax (Rs. Crore)</t>
  </si>
  <si>
    <t>AFC (Rs. Kwh)</t>
  </si>
  <si>
    <t>Absolute value (Rs. Crore)</t>
  </si>
  <si>
    <t>(c) Depreciation (finally allowed  by CERC</t>
  </si>
  <si>
    <t>Quantum  of  coal  consumption (MT)</t>
  </si>
  <si>
    <t>Annexure-I SH 3/4</t>
  </si>
  <si>
    <t>NB:Regarding weighted average GCV(As Billed): Most of the Coal received at BTPS are of W-IV grade which is determined on the basis of</t>
  </si>
  <si>
    <t xml:space="preserve">Name of the Company:  </t>
  </si>
  <si>
    <t>BTPS-B</t>
  </si>
  <si>
    <t>Part of Annex-VI(A) SL No. 7.2</t>
  </si>
  <si>
    <t>Heat Contribution of Coal (Kcal/Kwh)</t>
  </si>
  <si>
    <t>Cost       Of       Specific       Coal Consumption      (Rs./Kwh)      – Finally admitted by CERC</t>
  </si>
  <si>
    <t>Quantum  of  Oil  Consumption (Lit.)</t>
  </si>
  <si>
    <t>Gross   calorific   value   of   oil (kcal/lit)</t>
  </si>
  <si>
    <t>Specific  Oil  Consumption  (ml/KWh)</t>
  </si>
  <si>
    <t>Heat  Contribution  of  Oil  (Kcal/ kwh)</t>
  </si>
  <si>
    <t>Auxiliary  Energy  Consumption (%)</t>
  </si>
  <si>
    <t>Cost        Of        Specific        Oil Consumption      (Rs./Kwh)      – Finally admitted by CERC</t>
  </si>
  <si>
    <t>Gross  Calorific  Value  of  Coal (Kcal/ Kg)</t>
  </si>
  <si>
    <t>Specific     Coal     Consumption (kg/kwh)</t>
  </si>
  <si>
    <t>COD : Aug. 1993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</si>
</sst>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 * #,##0.00_ ;_ * \-#,##0.00_ ;_ * &quot;-&quot;??_ ;_ @_ "/>
    <numFmt numFmtId="164" formatCode="_-* #,##0.00_-;\-* #,##0.00_-;_-* &quot;-&quot;??_-;_-@_-"/>
    <numFmt numFmtId="165" formatCode="_(* #,##0.00_);_(* \(#,##0.00\);_(* &quot;-&quot;??_);_(@_)"/>
    <numFmt numFmtId="166" formatCode="_(* #,##0.000_);_(* \(#,##0.000\);_(* &quot;-&quot;??_);_(@_)"/>
    <numFmt numFmtId="167" formatCode="0.0"/>
  </numFmts>
  <fonts count="43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sz val="12"/>
      <color theme="1"/>
      <name val="Times New Roman"/>
      <family val="1"/>
    </font>
    <font>
      <b/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Bookman Old Style"/>
      <family val="1"/>
    </font>
    <font>
      <i/>
      <sz val="11"/>
      <color theme="1"/>
      <name val="Arial"/>
      <family val="2"/>
    </font>
    <font>
      <b/>
      <sz val="12"/>
      <color theme="1"/>
      <name val="Times New Roman"/>
      <family val="1"/>
    </font>
    <font>
      <b/>
      <sz val="14"/>
      <color theme="1"/>
      <name val="Arial"/>
      <family val="2"/>
    </font>
    <font>
      <sz val="11"/>
      <color theme="1"/>
      <name val="Tahoma"/>
      <family val="2"/>
    </font>
    <font>
      <b/>
      <sz val="11"/>
      <color theme="1"/>
      <name val="Tahoma"/>
      <family val="2"/>
    </font>
    <font>
      <sz val="11"/>
      <color theme="1"/>
      <name val="Arial"/>
      <family val="2"/>
    </font>
    <font>
      <b/>
      <u/>
      <sz val="10"/>
      <color theme="1"/>
      <name val="Tahoma"/>
      <family val="2"/>
    </font>
    <font>
      <b/>
      <sz val="10"/>
      <color theme="1"/>
      <name val="Tahoma"/>
      <family val="2"/>
    </font>
    <font>
      <sz val="13"/>
      <color theme="1"/>
      <name val="Tahoma"/>
      <family val="2"/>
    </font>
    <font>
      <sz val="12"/>
      <color theme="1"/>
      <name val="Tahoma"/>
      <family val="2"/>
    </font>
    <font>
      <sz val="10"/>
      <color theme="1"/>
      <name val="Tahoma"/>
      <family val="2"/>
    </font>
    <font>
      <b/>
      <sz val="12"/>
      <color theme="1"/>
      <name val="Tahoma"/>
      <family val="2"/>
    </font>
    <font>
      <b/>
      <u/>
      <sz val="12"/>
      <color theme="1"/>
      <name val="Arial"/>
      <family val="2"/>
    </font>
    <font>
      <b/>
      <sz val="11"/>
      <color theme="1"/>
      <name val="Arial"/>
      <family val="2"/>
    </font>
    <font>
      <b/>
      <sz val="8.5"/>
      <color theme="1"/>
      <name val="Arial Narrow"/>
      <family val="2"/>
    </font>
    <font>
      <i/>
      <sz val="9"/>
      <color theme="1"/>
      <name val="Arial Narrow"/>
      <family val="2"/>
    </font>
    <font>
      <sz val="10"/>
      <color rgb="FF000000"/>
      <name val="Arial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vertAlign val="superscript"/>
      <sz val="11"/>
      <color theme="1"/>
      <name val="Times New Roman"/>
      <family val="1"/>
    </font>
    <font>
      <b/>
      <u/>
      <sz val="11"/>
      <color theme="1"/>
      <name val="Times New Roman"/>
      <family val="1"/>
    </font>
    <font>
      <sz val="14"/>
      <color theme="1"/>
      <name val="Times New Roman"/>
      <family val="1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Times New Roman"/>
      <family val="1"/>
    </font>
    <font>
      <sz val="7"/>
      <name val="Calibri"/>
      <family val="2"/>
      <scheme val="minor"/>
    </font>
    <font>
      <sz val="9"/>
      <name val="Calibri"/>
      <family val="2"/>
      <scheme val="minor"/>
    </font>
    <font>
      <sz val="8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2"/>
      <color theme="1"/>
      <name val="Trebuchet MS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rgb="FF000000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thin">
        <color indexed="64"/>
      </bottom>
      <diagonal/>
    </border>
    <border>
      <left/>
      <right style="medium">
        <color rgb="FF000000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thin">
        <color indexed="64"/>
      </bottom>
      <diagonal/>
    </border>
    <border>
      <left/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rgb="FF000000"/>
      </right>
      <top/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5" fontId="6" fillId="0" borderId="0" applyFont="0" applyFill="0" applyBorder="0" applyAlignment="0" applyProtection="0"/>
    <xf numFmtId="165" fontId="39" fillId="0" borderId="0" applyFont="0" applyFill="0" applyBorder="0" applyAlignment="0" applyProtection="0"/>
  </cellStyleXfs>
  <cellXfs count="388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1" xfId="0" applyBorder="1"/>
    <xf numFmtId="0" fontId="7" fillId="0" borderId="0" xfId="0" applyFont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0" fillId="0" borderId="0" xfId="0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8" xfId="0" applyBorder="1" applyAlignment="1">
      <alignment horizontal="left" vertical="top"/>
    </xf>
    <xf numFmtId="0" fontId="0" fillId="0" borderId="6" xfId="0" applyBorder="1" applyAlignment="1">
      <alignment horizontal="center" vertical="top"/>
    </xf>
    <xf numFmtId="0" fontId="0" fillId="0" borderId="9" xfId="0" applyBorder="1" applyAlignment="1">
      <alignment horizontal="left" vertical="top"/>
    </xf>
    <xf numFmtId="0" fontId="0" fillId="0" borderId="7" xfId="0" applyBorder="1" applyAlignment="1">
      <alignment horizontal="center" vertical="top"/>
    </xf>
    <xf numFmtId="0" fontId="0" fillId="0" borderId="10" xfId="0" applyBorder="1" applyAlignment="1">
      <alignment horizontal="left" vertical="top"/>
    </xf>
    <xf numFmtId="0" fontId="9" fillId="0" borderId="0" xfId="0" applyFont="1" applyAlignment="1">
      <alignment vertical="center"/>
    </xf>
    <xf numFmtId="0" fontId="0" fillId="0" borderId="0" xfId="0" applyAlignment="1">
      <alignment wrapText="1"/>
    </xf>
    <xf numFmtId="0" fontId="0" fillId="0" borderId="0" xfId="0" applyAlignment="1">
      <alignment vertical="top"/>
    </xf>
    <xf numFmtId="0" fontId="3" fillId="0" borderId="6" xfId="0" applyFont="1" applyBorder="1" applyAlignment="1">
      <alignment horizontal="center" vertical="top" wrapText="1"/>
    </xf>
    <xf numFmtId="0" fontId="3" fillId="0" borderId="9" xfId="0" applyFont="1" applyBorder="1" applyAlignment="1">
      <alignment vertical="top" wrapText="1"/>
    </xf>
    <xf numFmtId="0" fontId="4" fillId="0" borderId="1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5" fillId="0" borderId="9" xfId="0" applyFont="1" applyBorder="1" applyAlignment="1">
      <alignment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10" xfId="0" applyFont="1" applyBorder="1" applyAlignment="1">
      <alignment vertical="top" wrapText="1"/>
    </xf>
    <xf numFmtId="0" fontId="3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center"/>
    </xf>
    <xf numFmtId="0" fontId="0" fillId="0" borderId="15" xfId="0" applyBorder="1"/>
    <xf numFmtId="0" fontId="0" fillId="0" borderId="15" xfId="0" applyBorder="1" applyAlignment="1">
      <alignment horizontal="center"/>
    </xf>
    <xf numFmtId="0" fontId="0" fillId="0" borderId="15" xfId="0" applyBorder="1" applyAlignment="1">
      <alignment wrapText="1"/>
    </xf>
    <xf numFmtId="0" fontId="10" fillId="0" borderId="18" xfId="0" applyFont="1" applyBorder="1" applyAlignment="1">
      <alignment horizontal="center" vertical="center" wrapText="1"/>
    </xf>
    <xf numFmtId="165" fontId="4" fillId="0" borderId="12" xfId="1" applyFont="1" applyBorder="1" applyAlignment="1">
      <alignment vertical="top" wrapText="1"/>
    </xf>
    <xf numFmtId="165" fontId="4" fillId="0" borderId="13" xfId="1" applyFont="1" applyBorder="1" applyAlignment="1">
      <alignment vertical="top" wrapText="1"/>
    </xf>
    <xf numFmtId="0" fontId="12" fillId="0" borderId="0" xfId="0" applyFont="1" applyAlignment="1">
      <alignment horizontal="center"/>
    </xf>
    <xf numFmtId="0" fontId="12" fillId="0" borderId="0" xfId="0" applyFont="1"/>
    <xf numFmtId="0" fontId="12" fillId="0" borderId="0" xfId="0" applyFont="1" applyBorder="1"/>
    <xf numFmtId="0" fontId="12" fillId="0" borderId="26" xfId="0" applyFont="1" applyBorder="1"/>
    <xf numFmtId="0" fontId="12" fillId="0" borderId="17" xfId="0" applyFont="1" applyBorder="1"/>
    <xf numFmtId="0" fontId="12" fillId="0" borderId="19" xfId="0" applyFont="1" applyBorder="1"/>
    <xf numFmtId="0" fontId="4" fillId="0" borderId="8" xfId="0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1" xfId="0" applyFont="1" applyBorder="1" applyAlignment="1">
      <alignment vertical="center" wrapText="1"/>
    </xf>
    <xf numFmtId="0" fontId="0" fillId="0" borderId="0" xfId="0" applyBorder="1"/>
    <xf numFmtId="0" fontId="17" fillId="0" borderId="25" xfId="0" applyFont="1" applyBorder="1" applyAlignment="1">
      <alignment horizontal="center" vertical="center"/>
    </xf>
    <xf numFmtId="0" fontId="16" fillId="0" borderId="16" xfId="0" applyFont="1" applyBorder="1" applyAlignment="1">
      <alignment vertical="center" wrapText="1"/>
    </xf>
    <xf numFmtId="0" fontId="16" fillId="0" borderId="4" xfId="0" applyFont="1" applyBorder="1" applyAlignment="1">
      <alignment vertical="center" wrapText="1"/>
    </xf>
    <xf numFmtId="0" fontId="16" fillId="0" borderId="4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/>
    </xf>
    <xf numFmtId="0" fontId="20" fillId="0" borderId="4" xfId="0" applyFont="1" applyBorder="1" applyAlignment="1">
      <alignment horizontal="center" vertical="center" wrapText="1"/>
    </xf>
    <xf numFmtId="0" fontId="18" fillId="0" borderId="12" xfId="0" applyFont="1" applyBorder="1" applyAlignment="1">
      <alignment vertical="top" wrapText="1"/>
    </xf>
    <xf numFmtId="0" fontId="12" fillId="0" borderId="0" xfId="0" applyFont="1" applyAlignment="1">
      <alignment vertical="top"/>
    </xf>
    <xf numFmtId="0" fontId="18" fillId="0" borderId="11" xfId="0" applyFont="1" applyBorder="1" applyAlignment="1">
      <alignment vertical="top" wrapText="1"/>
    </xf>
    <xf numFmtId="0" fontId="10" fillId="0" borderId="2" xfId="0" applyFont="1" applyBorder="1" applyAlignment="1">
      <alignment horizontal="center" vertical="center" wrapText="1"/>
    </xf>
    <xf numFmtId="0" fontId="3" fillId="0" borderId="20" xfId="0" applyFont="1" applyBorder="1" applyAlignment="1">
      <alignment vertical="center" wrapText="1"/>
    </xf>
    <xf numFmtId="0" fontId="0" fillId="0" borderId="0" xfId="0" applyBorder="1" applyAlignment="1"/>
    <xf numFmtId="0" fontId="18" fillId="0" borderId="26" xfId="0" applyFont="1" applyBorder="1" applyAlignment="1">
      <alignment vertical="top" wrapText="1"/>
    </xf>
    <xf numFmtId="0" fontId="1" fillId="0" borderId="25" xfId="0" applyFont="1" applyBorder="1" applyAlignment="1">
      <alignment horizontal="center" vertical="center"/>
    </xf>
    <xf numFmtId="0" fontId="12" fillId="0" borderId="0" xfId="0" applyFont="1" applyAlignment="1">
      <alignment horizontal="left" vertical="top"/>
    </xf>
    <xf numFmtId="0" fontId="3" fillId="0" borderId="20" xfId="0" applyFont="1" applyBorder="1" applyAlignment="1">
      <alignment horizontal="center" vertical="center" wrapText="1"/>
    </xf>
    <xf numFmtId="0" fontId="12" fillId="0" borderId="0" xfId="0" applyFont="1" applyAlignment="1">
      <alignment horizontal="center" wrapText="1"/>
    </xf>
    <xf numFmtId="0" fontId="12" fillId="0" borderId="0" xfId="0" applyFont="1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3" fillId="0" borderId="31" xfId="0" applyFont="1" applyBorder="1" applyAlignment="1">
      <alignment horizontal="center" vertical="center" wrapText="1"/>
    </xf>
    <xf numFmtId="0" fontId="3" fillId="0" borderId="33" xfId="0" applyFont="1" applyBorder="1" applyAlignment="1">
      <alignment vertical="center" wrapText="1"/>
    </xf>
    <xf numFmtId="0" fontId="3" fillId="0" borderId="31" xfId="0" applyFont="1" applyBorder="1" applyAlignment="1">
      <alignment vertical="center" wrapText="1"/>
    </xf>
    <xf numFmtId="0" fontId="3" fillId="0" borderId="35" xfId="0" applyFont="1" applyBorder="1" applyAlignment="1">
      <alignment horizontal="center" vertical="center" wrapText="1"/>
    </xf>
    <xf numFmtId="0" fontId="4" fillId="0" borderId="35" xfId="0" applyFont="1" applyBorder="1" applyAlignment="1">
      <alignment vertical="center"/>
    </xf>
    <xf numFmtId="0" fontId="4" fillId="0" borderId="31" xfId="0" applyFont="1" applyBorder="1" applyAlignment="1">
      <alignment vertical="center"/>
    </xf>
    <xf numFmtId="0" fontId="3" fillId="0" borderId="35" xfId="0" applyFont="1" applyBorder="1" applyAlignment="1">
      <alignment vertical="center" wrapText="1"/>
    </xf>
    <xf numFmtId="0" fontId="3" fillId="0" borderId="36" xfId="0" applyFont="1" applyBorder="1" applyAlignment="1">
      <alignment vertical="center" wrapText="1"/>
    </xf>
    <xf numFmtId="0" fontId="3" fillId="0" borderId="36" xfId="0" applyFont="1" applyBorder="1" applyAlignment="1">
      <alignment horizontal="center" vertical="center" wrapText="1"/>
    </xf>
    <xf numFmtId="0" fontId="4" fillId="0" borderId="36" xfId="0" applyFont="1" applyBorder="1" applyAlignment="1">
      <alignment vertical="center"/>
    </xf>
    <xf numFmtId="0" fontId="4" fillId="0" borderId="35" xfId="0" applyFont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21" fillId="0" borderId="0" xfId="0" applyFont="1" applyAlignment="1">
      <alignment horizontal="right" vertical="center" indent="15"/>
    </xf>
    <xf numFmtId="0" fontId="21" fillId="0" borderId="0" xfId="0" applyFont="1" applyAlignment="1">
      <alignment horizontal="justify" vertical="center"/>
    </xf>
    <xf numFmtId="0" fontId="20" fillId="0" borderId="24" xfId="0" applyFont="1" applyBorder="1" applyAlignment="1">
      <alignment horizontal="center" vertical="center" wrapText="1"/>
    </xf>
    <xf numFmtId="0" fontId="16" fillId="0" borderId="2" xfId="0" applyFont="1" applyBorder="1" applyAlignment="1">
      <alignment vertical="center" wrapText="1"/>
    </xf>
    <xf numFmtId="0" fontId="3" fillId="0" borderId="32" xfId="0" applyFont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 wrapText="1"/>
    </xf>
    <xf numFmtId="0" fontId="4" fillId="0" borderId="40" xfId="0" applyFont="1" applyBorder="1" applyAlignment="1">
      <alignment vertical="center" wrapText="1"/>
    </xf>
    <xf numFmtId="0" fontId="4" fillId="0" borderId="34" xfId="0" applyFont="1" applyBorder="1" applyAlignment="1">
      <alignment vertical="center" wrapText="1"/>
    </xf>
    <xf numFmtId="0" fontId="4" fillId="0" borderId="30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wrapText="1"/>
    </xf>
    <xf numFmtId="0" fontId="5" fillId="0" borderId="31" xfId="0" applyFont="1" applyBorder="1" applyAlignment="1">
      <alignment vertical="center" wrapText="1"/>
    </xf>
    <xf numFmtId="0" fontId="3" fillId="0" borderId="35" xfId="0" applyFont="1" applyBorder="1" applyAlignment="1">
      <alignment horizontal="left" vertical="center" wrapText="1" indent="1"/>
    </xf>
    <xf numFmtId="0" fontId="3" fillId="0" borderId="8" xfId="0" applyFont="1" applyBorder="1" applyAlignment="1">
      <alignment vertical="center" wrapText="1"/>
    </xf>
    <xf numFmtId="0" fontId="3" fillId="0" borderId="30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43" xfId="0" applyBorder="1"/>
    <xf numFmtId="0" fontId="0" fillId="0" borderId="42" xfId="0" applyBorder="1" applyAlignment="1">
      <alignment horizontal="center"/>
    </xf>
    <xf numFmtId="0" fontId="12" fillId="0" borderId="25" xfId="0" applyFont="1" applyBorder="1" applyAlignment="1">
      <alignment horizontal="center"/>
    </xf>
    <xf numFmtId="0" fontId="0" fillId="0" borderId="26" xfId="0" applyBorder="1"/>
    <xf numFmtId="166" fontId="4" fillId="0" borderId="20" xfId="1" applyNumberFormat="1" applyFont="1" applyBorder="1" applyAlignment="1">
      <alignment vertical="center"/>
    </xf>
    <xf numFmtId="0" fontId="4" fillId="0" borderId="22" xfId="0" applyFont="1" applyBorder="1" applyAlignment="1">
      <alignment vertical="top" wrapText="1"/>
    </xf>
    <xf numFmtId="0" fontId="1" fillId="0" borderId="0" xfId="0" applyFont="1" applyAlignment="1">
      <alignment horizontal="right"/>
    </xf>
    <xf numFmtId="0" fontId="24" fillId="0" borderId="0" xfId="0" applyFont="1" applyAlignment="1"/>
    <xf numFmtId="0" fontId="0" fillId="0" borderId="0" xfId="0" applyAlignment="1"/>
    <xf numFmtId="0" fontId="12" fillId="0" borderId="1" xfId="0" applyFont="1" applyFill="1" applyBorder="1" applyAlignment="1">
      <alignment vertical="center"/>
    </xf>
    <xf numFmtId="0" fontId="26" fillId="0" borderId="50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top"/>
    </xf>
    <xf numFmtId="0" fontId="26" fillId="0" borderId="1" xfId="0" applyFont="1" applyBorder="1" applyAlignment="1">
      <alignment horizontal="center" vertical="center"/>
    </xf>
    <xf numFmtId="167" fontId="26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0" borderId="0" xfId="0" applyFont="1"/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2" fontId="0" fillId="0" borderId="1" xfId="0" applyNumberFormat="1" applyBorder="1" applyAlignment="1">
      <alignment horizontal="center"/>
    </xf>
    <xf numFmtId="0" fontId="26" fillId="0" borderId="1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/>
    </xf>
    <xf numFmtId="0" fontId="26" fillId="0" borderId="0" xfId="0" applyFont="1" applyAlignment="1">
      <alignment horizontal="center" vertical="center"/>
    </xf>
    <xf numFmtId="0" fontId="26" fillId="0" borderId="0" xfId="0" applyFont="1"/>
    <xf numFmtId="1" fontId="26" fillId="0" borderId="1" xfId="0" applyNumberFormat="1" applyFont="1" applyBorder="1" applyAlignment="1">
      <alignment horizontal="center" vertical="center"/>
    </xf>
    <xf numFmtId="167" fontId="0" fillId="0" borderId="1" xfId="0" applyNumberFormat="1" applyBorder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vertical="top" wrapText="1"/>
    </xf>
    <xf numFmtId="0" fontId="5" fillId="0" borderId="2" xfId="0" applyFont="1" applyBorder="1" applyAlignment="1">
      <alignment horizontal="center" vertical="center" wrapText="1"/>
    </xf>
    <xf numFmtId="0" fontId="26" fillId="0" borderId="9" xfId="0" applyFont="1" applyBorder="1" applyAlignment="1">
      <alignment vertical="center"/>
    </xf>
    <xf numFmtId="0" fontId="26" fillId="0" borderId="9" xfId="0" applyFont="1" applyBorder="1" applyAlignment="1">
      <alignment vertical="center" wrapText="1"/>
    </xf>
    <xf numFmtId="0" fontId="26" fillId="0" borderId="10" xfId="0" applyFont="1" applyBorder="1" applyAlignment="1">
      <alignment vertical="center" wrapText="1"/>
    </xf>
    <xf numFmtId="165" fontId="4" fillId="0" borderId="11" xfId="1" applyFont="1" applyBorder="1" applyAlignment="1">
      <alignment vertical="top" wrapText="1"/>
    </xf>
    <xf numFmtId="0" fontId="26" fillId="0" borderId="9" xfId="0" applyFont="1" applyBorder="1" applyAlignment="1">
      <alignment horizontal="left" vertical="center" wrapText="1"/>
    </xf>
    <xf numFmtId="0" fontId="27" fillId="0" borderId="9" xfId="0" applyFont="1" applyBorder="1" applyAlignment="1">
      <alignment vertical="center" wrapText="1"/>
    </xf>
    <xf numFmtId="0" fontId="26" fillId="0" borderId="9" xfId="0" applyFont="1" applyFill="1" applyBorder="1" applyAlignment="1">
      <alignment vertical="center"/>
    </xf>
    <xf numFmtId="0" fontId="26" fillId="0" borderId="54" xfId="0" applyFont="1" applyFill="1" applyBorder="1" applyAlignment="1">
      <alignment vertical="center"/>
    </xf>
    <xf numFmtId="0" fontId="31" fillId="2" borderId="0" xfId="0" applyFont="1" applyFill="1"/>
    <xf numFmtId="0" fontId="31" fillId="2" borderId="1" xfId="0" applyFont="1" applyFill="1" applyBorder="1" applyAlignment="1">
      <alignment horizontal="center" vertical="center"/>
    </xf>
    <xf numFmtId="0" fontId="34" fillId="2" borderId="1" xfId="0" applyFont="1" applyFill="1" applyBorder="1" applyAlignment="1">
      <alignment horizontal="left" vertical="center" wrapText="1"/>
    </xf>
    <xf numFmtId="0" fontId="35" fillId="2" borderId="1" xfId="0" applyFont="1" applyFill="1" applyBorder="1" applyAlignment="1">
      <alignment horizontal="center" vertical="center" wrapText="1"/>
    </xf>
    <xf numFmtId="0" fontId="31" fillId="2" borderId="1" xfId="0" applyFont="1" applyFill="1" applyBorder="1"/>
    <xf numFmtId="0" fontId="34" fillId="2" borderId="1" xfId="0" applyFont="1" applyFill="1" applyBorder="1" applyAlignment="1">
      <alignment vertical="center" textRotation="90" wrapText="1"/>
    </xf>
    <xf numFmtId="0" fontId="36" fillId="2" borderId="1" xfId="0" applyFont="1" applyFill="1" applyBorder="1" applyAlignment="1">
      <alignment horizontal="center" vertical="center" wrapText="1"/>
    </xf>
    <xf numFmtId="0" fontId="35" fillId="2" borderId="1" xfId="0" applyFont="1" applyFill="1" applyBorder="1" applyAlignment="1">
      <alignment horizontal="center" vertical="center"/>
    </xf>
    <xf numFmtId="0" fontId="33" fillId="2" borderId="1" xfId="0" applyFont="1" applyFill="1" applyBorder="1" applyAlignment="1">
      <alignment horizontal="center" vertical="center"/>
    </xf>
    <xf numFmtId="0" fontId="34" fillId="2" borderId="1" xfId="0" applyFont="1" applyFill="1" applyBorder="1"/>
    <xf numFmtId="0" fontId="31" fillId="2" borderId="48" xfId="0" applyFont="1" applyFill="1" applyBorder="1" applyAlignment="1"/>
    <xf numFmtId="0" fontId="34" fillId="2" borderId="48" xfId="0" applyFont="1" applyFill="1" applyBorder="1" applyAlignment="1"/>
    <xf numFmtId="0" fontId="32" fillId="2" borderId="1" xfId="0" applyFont="1" applyFill="1" applyBorder="1" applyAlignment="1">
      <alignment horizontal="center" vertical="center"/>
    </xf>
    <xf numFmtId="0" fontId="34" fillId="2" borderId="1" xfId="0" applyFont="1" applyFill="1" applyBorder="1" applyAlignment="1">
      <alignment horizontal="left" vertical="center"/>
    </xf>
    <xf numFmtId="0" fontId="31" fillId="2" borderId="1" xfId="0" applyFont="1" applyFill="1" applyBorder="1" applyAlignment="1">
      <alignment vertical="center"/>
    </xf>
    <xf numFmtId="0" fontId="7" fillId="0" borderId="1" xfId="0" applyFont="1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7" fillId="0" borderId="1" xfId="0" applyFont="1" applyBorder="1" applyAlignment="1">
      <alignment horizontal="center" vertical="top" wrapText="1"/>
    </xf>
    <xf numFmtId="0" fontId="37" fillId="0" borderId="1" xfId="0" applyFont="1" applyBorder="1" applyAlignment="1">
      <alignment horizontal="center" wrapText="1"/>
    </xf>
    <xf numFmtId="0" fontId="7" fillId="0" borderId="1" xfId="0" applyFont="1" applyBorder="1" applyAlignment="1">
      <alignment wrapText="1"/>
    </xf>
    <xf numFmtId="0" fontId="0" fillId="0" borderId="1" xfId="0" applyBorder="1" applyAlignment="1">
      <alignment horizontal="center" vertical="center" wrapText="1"/>
    </xf>
    <xf numFmtId="0" fontId="26" fillId="0" borderId="13" xfId="0" applyFont="1" applyBorder="1" applyAlignment="1">
      <alignment horizontal="center" vertical="center"/>
    </xf>
    <xf numFmtId="0" fontId="26" fillId="0" borderId="12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35" fillId="2" borderId="49" xfId="0" applyFont="1" applyFill="1" applyBorder="1" applyAlignment="1">
      <alignment horizontal="center" vertical="center"/>
    </xf>
    <xf numFmtId="0" fontId="35" fillId="2" borderId="49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26" fillId="0" borderId="6" xfId="0" applyFont="1" applyBorder="1" applyAlignment="1">
      <alignment horizontal="center" vertical="top"/>
    </xf>
    <xf numFmtId="0" fontId="0" fillId="0" borderId="42" xfId="0" applyBorder="1" applyAlignment="1">
      <alignment horizontal="center" vertical="center"/>
    </xf>
    <xf numFmtId="0" fontId="0" fillId="0" borderId="42" xfId="0" applyBorder="1"/>
    <xf numFmtId="0" fontId="26" fillId="0" borderId="25" xfId="0" applyFont="1" applyBorder="1" applyAlignment="1">
      <alignment horizontal="center" vertical="top"/>
    </xf>
    <xf numFmtId="0" fontId="0" fillId="0" borderId="26" xfId="0" applyBorder="1" applyAlignment="1">
      <alignment horizontal="center"/>
    </xf>
    <xf numFmtId="0" fontId="10" fillId="0" borderId="25" xfId="0" applyFont="1" applyBorder="1"/>
    <xf numFmtId="0" fontId="10" fillId="0" borderId="0" xfId="0" applyFont="1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0" fillId="0" borderId="18" xfId="0" applyBorder="1"/>
    <xf numFmtId="0" fontId="12" fillId="0" borderId="17" xfId="0" applyFont="1" applyBorder="1" applyAlignment="1">
      <alignment horizontal="center"/>
    </xf>
    <xf numFmtId="0" fontId="31" fillId="2" borderId="14" xfId="0" applyFont="1" applyFill="1" applyBorder="1"/>
    <xf numFmtId="0" fontId="31" fillId="2" borderId="15" xfId="0" applyFont="1" applyFill="1" applyBorder="1"/>
    <xf numFmtId="0" fontId="16" fillId="0" borderId="15" xfId="0" applyFont="1" applyBorder="1" applyAlignment="1">
      <alignment vertical="center"/>
    </xf>
    <xf numFmtId="0" fontId="16" fillId="0" borderId="16" xfId="0" applyFont="1" applyBorder="1" applyAlignment="1">
      <alignment horizontal="right" vertical="center"/>
    </xf>
    <xf numFmtId="0" fontId="33" fillId="2" borderId="42" xfId="0" applyFont="1" applyFill="1" applyBorder="1" applyAlignment="1">
      <alignment horizontal="center" vertical="center"/>
    </xf>
    <xf numFmtId="0" fontId="31" fillId="2" borderId="42" xfId="0" applyFont="1" applyFill="1" applyBorder="1" applyAlignment="1">
      <alignment horizontal="center" vertical="center"/>
    </xf>
    <xf numFmtId="0" fontId="31" fillId="2" borderId="42" xfId="0" applyFont="1" applyFill="1" applyBorder="1"/>
    <xf numFmtId="0" fontId="34" fillId="2" borderId="43" xfId="0" applyFont="1" applyFill="1" applyBorder="1" applyAlignment="1">
      <alignment vertical="center" textRotation="90" wrapText="1"/>
    </xf>
    <xf numFmtId="0" fontId="31" fillId="2" borderId="51" xfId="0" applyFont="1" applyFill="1" applyBorder="1" applyAlignment="1"/>
    <xf numFmtId="0" fontId="31" fillId="2" borderId="43" xfId="0" applyFont="1" applyFill="1" applyBorder="1" applyAlignment="1">
      <alignment vertical="center"/>
    </xf>
    <xf numFmtId="0" fontId="31" fillId="2" borderId="44" xfId="0" applyFont="1" applyFill="1" applyBorder="1" applyAlignment="1">
      <alignment horizontal="center" vertical="center"/>
    </xf>
    <xf numFmtId="0" fontId="34" fillId="2" borderId="45" xfId="0" applyFont="1" applyFill="1" applyBorder="1" applyAlignment="1">
      <alignment horizontal="left" vertical="center"/>
    </xf>
    <xf numFmtId="0" fontId="35" fillId="2" borderId="45" xfId="0" applyFont="1" applyFill="1" applyBorder="1" applyAlignment="1">
      <alignment horizontal="center" vertical="center" wrapText="1"/>
    </xf>
    <xf numFmtId="0" fontId="35" fillId="2" borderId="63" xfId="0" applyFont="1" applyFill="1" applyBorder="1" applyAlignment="1">
      <alignment horizontal="center" vertical="center" wrapText="1"/>
    </xf>
    <xf numFmtId="0" fontId="13" fillId="0" borderId="58" xfId="0" applyFont="1" applyFill="1" applyBorder="1" applyAlignment="1">
      <alignment vertical="center" wrapText="1"/>
    </xf>
    <xf numFmtId="0" fontId="13" fillId="0" borderId="55" xfId="0" applyFont="1" applyFill="1" applyBorder="1" applyAlignment="1">
      <alignment vertical="center" wrapText="1"/>
    </xf>
    <xf numFmtId="0" fontId="13" fillId="0" borderId="59" xfId="0" applyFont="1" applyFill="1" applyBorder="1" applyAlignment="1">
      <alignment horizontal="right" vertical="center"/>
    </xf>
    <xf numFmtId="0" fontId="12" fillId="0" borderId="0" xfId="0" applyFont="1" applyFill="1"/>
    <xf numFmtId="0" fontId="13" fillId="0" borderId="60" xfId="0" applyFont="1" applyFill="1" applyBorder="1" applyAlignment="1">
      <alignment horizontal="centerContinuous" vertical="center" wrapText="1"/>
    </xf>
    <xf numFmtId="0" fontId="13" fillId="0" borderId="0" xfId="0" applyFont="1" applyFill="1" applyBorder="1" applyAlignment="1">
      <alignment horizontal="centerContinuous" vertical="center" wrapText="1"/>
    </xf>
    <xf numFmtId="0" fontId="13" fillId="0" borderId="61" xfId="0" applyFont="1" applyFill="1" applyBorder="1" applyAlignment="1">
      <alignment horizontal="centerContinuous" vertical="center" wrapText="1"/>
    </xf>
    <xf numFmtId="0" fontId="12" fillId="0" borderId="60" xfId="0" applyFont="1" applyFill="1" applyBorder="1" applyAlignment="1">
      <alignment horizontal="centerContinuous" vertical="center"/>
    </xf>
    <xf numFmtId="0" fontId="12" fillId="0" borderId="0" xfId="0" applyFont="1" applyFill="1" applyBorder="1" applyAlignment="1">
      <alignment horizontal="centerContinuous" vertical="center"/>
    </xf>
    <xf numFmtId="0" fontId="13" fillId="0" borderId="0" xfId="0" applyFont="1" applyFill="1" applyBorder="1" applyAlignment="1">
      <alignment horizontal="centerContinuous" vertical="center"/>
    </xf>
    <xf numFmtId="0" fontId="13" fillId="0" borderId="61" xfId="0" applyFont="1" applyFill="1" applyBorder="1" applyAlignment="1">
      <alignment horizontal="centerContinuous" vertical="center"/>
    </xf>
    <xf numFmtId="0" fontId="12" fillId="0" borderId="6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vertical="center"/>
    </xf>
    <xf numFmtId="0" fontId="13" fillId="0" borderId="61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center"/>
    </xf>
    <xf numFmtId="0" fontId="13" fillId="0" borderId="0" xfId="0" applyFont="1" applyFill="1"/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vertical="center" wrapText="1"/>
    </xf>
    <xf numFmtId="165" fontId="12" fillId="0" borderId="1" xfId="1" applyFont="1" applyFill="1" applyBorder="1" applyAlignment="1">
      <alignment vertical="center" wrapText="1"/>
    </xf>
    <xf numFmtId="165" fontId="12" fillId="0" borderId="0" xfId="0" applyNumberFormat="1" applyFont="1" applyFill="1"/>
    <xf numFmtId="165" fontId="13" fillId="0" borderId="1" xfId="1" applyFont="1" applyFill="1" applyBorder="1" applyAlignment="1">
      <alignment vertical="center" wrapText="1"/>
    </xf>
    <xf numFmtId="0" fontId="13" fillId="0" borderId="1" xfId="0" applyFont="1" applyFill="1" applyBorder="1" applyAlignment="1">
      <alignment vertical="center" wrapText="1"/>
    </xf>
    <xf numFmtId="43" fontId="12" fillId="0" borderId="0" xfId="0" applyNumberFormat="1" applyFont="1" applyFill="1"/>
    <xf numFmtId="0" fontId="12" fillId="0" borderId="60" xfId="0" applyFont="1" applyFill="1" applyBorder="1" applyAlignment="1">
      <alignment horizontal="left" vertical="center"/>
    </xf>
    <xf numFmtId="165" fontId="12" fillId="0" borderId="0" xfId="0" applyNumberFormat="1" applyFont="1" applyFill="1" applyBorder="1" applyAlignment="1">
      <alignment vertical="center"/>
    </xf>
    <xf numFmtId="165" fontId="12" fillId="0" borderId="0" xfId="0" applyNumberFormat="1" applyFont="1" applyFill="1" applyBorder="1" applyAlignment="1">
      <alignment vertical="center" wrapText="1"/>
    </xf>
    <xf numFmtId="165" fontId="12" fillId="0" borderId="61" xfId="0" applyNumberFormat="1" applyFont="1" applyFill="1" applyBorder="1" applyAlignment="1">
      <alignment vertical="center" wrapText="1"/>
    </xf>
    <xf numFmtId="0" fontId="14" fillId="0" borderId="0" xfId="0" applyFont="1" applyFill="1"/>
    <xf numFmtId="0" fontId="14" fillId="0" borderId="58" xfId="0" applyFont="1" applyFill="1" applyBorder="1" applyAlignment="1">
      <alignment horizontal="left" vertical="center"/>
    </xf>
    <xf numFmtId="0" fontId="14" fillId="0" borderId="55" xfId="0" applyFont="1" applyFill="1" applyBorder="1"/>
    <xf numFmtId="0" fontId="14" fillId="0" borderId="62" xfId="0" applyFont="1" applyFill="1" applyBorder="1"/>
    <xf numFmtId="0" fontId="14" fillId="0" borderId="60" xfId="0" applyFont="1" applyFill="1" applyBorder="1" applyAlignment="1">
      <alignment horizontal="left" vertical="center"/>
    </xf>
    <xf numFmtId="0" fontId="14" fillId="0" borderId="0" xfId="0" applyFont="1" applyFill="1" applyBorder="1"/>
    <xf numFmtId="0" fontId="14" fillId="0" borderId="61" xfId="0" applyFont="1" applyFill="1" applyBorder="1"/>
    <xf numFmtId="0" fontId="14" fillId="0" borderId="30" xfId="0" applyFont="1" applyFill="1" applyBorder="1"/>
    <xf numFmtId="0" fontId="14" fillId="0" borderId="52" xfId="0" applyFont="1" applyFill="1" applyBorder="1"/>
    <xf numFmtId="0" fontId="12" fillId="0" borderId="0" xfId="0" applyFont="1" applyFill="1" applyAlignment="1">
      <alignment horizontal="center"/>
    </xf>
    <xf numFmtId="0" fontId="13" fillId="0" borderId="14" xfId="0" applyFont="1" applyFill="1" applyBorder="1" applyAlignment="1">
      <alignment vertical="center" wrapText="1"/>
    </xf>
    <xf numFmtId="0" fontId="13" fillId="0" borderId="15" xfId="0" applyFont="1" applyFill="1" applyBorder="1" applyAlignment="1">
      <alignment vertical="center" wrapText="1"/>
    </xf>
    <xf numFmtId="0" fontId="0" fillId="0" borderId="0" xfId="0" applyFill="1"/>
    <xf numFmtId="0" fontId="20" fillId="0" borderId="25" xfId="0" applyFont="1" applyFill="1" applyBorder="1" applyAlignment="1">
      <alignment horizontal="centerContinuous" vertical="center" wrapText="1"/>
    </xf>
    <xf numFmtId="0" fontId="12" fillId="0" borderId="0" xfId="0" applyFont="1" applyFill="1" applyBorder="1" applyAlignment="1">
      <alignment horizontal="centerContinuous" vertical="center" wrapText="1"/>
    </xf>
    <xf numFmtId="0" fontId="13" fillId="0" borderId="26" xfId="0" applyFont="1" applyFill="1" applyBorder="1" applyAlignment="1">
      <alignment horizontal="centerContinuous" vertical="center" wrapText="1"/>
    </xf>
    <xf numFmtId="0" fontId="12" fillId="0" borderId="25" xfId="0" applyFont="1" applyFill="1" applyBorder="1" applyAlignment="1">
      <alignment horizontal="centerContinuous" vertical="center"/>
    </xf>
    <xf numFmtId="0" fontId="13" fillId="0" borderId="26" xfId="0" applyFont="1" applyFill="1" applyBorder="1" applyAlignment="1">
      <alignment horizontal="centerContinuous" vertical="center"/>
    </xf>
    <xf numFmtId="0" fontId="12" fillId="0" borderId="25" xfId="0" applyFont="1" applyFill="1" applyBorder="1" applyAlignment="1">
      <alignment horizontal="center" vertical="center" wrapText="1"/>
    </xf>
    <xf numFmtId="0" fontId="12" fillId="0" borderId="18" xfId="0" applyFont="1" applyFill="1" applyBorder="1" applyAlignment="1">
      <alignment horizontal="center" vertical="center" wrapText="1"/>
    </xf>
    <xf numFmtId="0" fontId="13" fillId="0" borderId="17" xfId="0" applyFont="1" applyFill="1" applyBorder="1" applyAlignment="1">
      <alignment vertical="center"/>
    </xf>
    <xf numFmtId="0" fontId="13" fillId="0" borderId="27" xfId="0" applyFont="1" applyFill="1" applyBorder="1" applyAlignment="1">
      <alignment horizontal="center" vertical="center" wrapText="1"/>
    </xf>
    <xf numFmtId="0" fontId="13" fillId="0" borderId="20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/>
    </xf>
    <xf numFmtId="0" fontId="12" fillId="0" borderId="1" xfId="0" applyFont="1" applyFill="1" applyBorder="1"/>
    <xf numFmtId="0" fontId="25" fillId="0" borderId="1" xfId="0" applyFont="1" applyFill="1" applyBorder="1" applyAlignment="1">
      <alignment horizontal="left" readingOrder="1"/>
    </xf>
    <xf numFmtId="165" fontId="12" fillId="0" borderId="1" xfId="1" applyFont="1" applyFill="1" applyBorder="1"/>
    <xf numFmtId="0" fontId="13" fillId="0" borderId="1" xfId="0" applyFont="1" applyFill="1" applyBorder="1" applyAlignment="1">
      <alignment horizontal="center"/>
    </xf>
    <xf numFmtId="0" fontId="13" fillId="0" borderId="1" xfId="0" applyFont="1" applyFill="1" applyBorder="1"/>
    <xf numFmtId="165" fontId="13" fillId="0" borderId="1" xfId="0" applyNumberFormat="1" applyFont="1" applyFill="1" applyBorder="1"/>
    <xf numFmtId="165" fontId="13" fillId="0" borderId="1" xfId="1" applyFont="1" applyFill="1" applyBorder="1"/>
    <xf numFmtId="0" fontId="14" fillId="0" borderId="47" xfId="0" applyFont="1" applyFill="1" applyBorder="1" applyAlignment="1">
      <alignment horizontal="left" vertical="center"/>
    </xf>
    <xf numFmtId="0" fontId="13" fillId="0" borderId="21" xfId="0" applyFont="1" applyFill="1" applyBorder="1" applyAlignment="1">
      <alignment horizontal="center" vertical="center" wrapText="1"/>
    </xf>
    <xf numFmtId="0" fontId="13" fillId="0" borderId="53" xfId="0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right" vertical="center"/>
    </xf>
    <xf numFmtId="0" fontId="13" fillId="0" borderId="17" xfId="0" applyFont="1" applyFill="1" applyBorder="1" applyAlignment="1">
      <alignment horizontal="right" vertical="center"/>
    </xf>
    <xf numFmtId="0" fontId="13" fillId="0" borderId="17" xfId="0" applyFont="1" applyFill="1" applyBorder="1" applyAlignment="1">
      <alignment vertical="center" wrapText="1"/>
    </xf>
    <xf numFmtId="0" fontId="13" fillId="0" borderId="19" xfId="0" applyFont="1" applyFill="1" applyBorder="1" applyAlignment="1">
      <alignment horizontal="right" vertical="center"/>
    </xf>
    <xf numFmtId="2" fontId="4" fillId="0" borderId="1" xfId="0" applyNumberFormat="1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23" fillId="0" borderId="1" xfId="0" applyFont="1" applyBorder="1" applyAlignment="1">
      <alignment horizontal="center" vertical="top" wrapText="1"/>
    </xf>
    <xf numFmtId="0" fontId="23" fillId="0" borderId="1" xfId="0" applyFont="1" applyBorder="1" applyAlignment="1">
      <alignment horizontal="left" vertical="top" wrapText="1"/>
    </xf>
    <xf numFmtId="0" fontId="23" fillId="0" borderId="1" xfId="0" applyFont="1" applyBorder="1" applyAlignment="1">
      <alignment vertical="top" wrapText="1"/>
    </xf>
    <xf numFmtId="0" fontId="23" fillId="0" borderId="1" xfId="0" applyFont="1" applyBorder="1" applyAlignment="1">
      <alignment horizontal="center" vertical="top" wrapText="1"/>
    </xf>
    <xf numFmtId="0" fontId="0" fillId="3" borderId="0" xfId="0" applyFill="1"/>
    <xf numFmtId="0" fontId="23" fillId="0" borderId="56" xfId="0" applyFont="1" applyBorder="1" applyAlignment="1">
      <alignment vertical="top" wrapText="1"/>
    </xf>
    <xf numFmtId="0" fontId="4" fillId="0" borderId="56" xfId="0" applyFont="1" applyBorder="1" applyAlignment="1">
      <alignment vertical="top" wrapText="1"/>
    </xf>
    <xf numFmtId="2" fontId="0" fillId="0" borderId="1" xfId="0" applyNumberFormat="1" applyBorder="1"/>
    <xf numFmtId="164" fontId="0" fillId="0" borderId="1" xfId="1" applyNumberFormat="1" applyFont="1" applyBorder="1"/>
    <xf numFmtId="10" fontId="4" fillId="0" borderId="1" xfId="0" applyNumberFormat="1" applyFont="1" applyBorder="1" applyAlignment="1">
      <alignment vertical="top" wrapText="1"/>
    </xf>
    <xf numFmtId="43" fontId="42" fillId="0" borderId="1" xfId="1" applyNumberFormat="1" applyFont="1" applyFill="1" applyBorder="1" applyAlignment="1">
      <alignment vertical="center"/>
    </xf>
    <xf numFmtId="2" fontId="4" fillId="0" borderId="56" xfId="0" applyNumberFormat="1" applyFont="1" applyBorder="1" applyAlignment="1">
      <alignment vertical="top" wrapText="1"/>
    </xf>
    <xf numFmtId="0" fontId="23" fillId="0" borderId="23" xfId="0" applyFont="1" applyBorder="1" applyAlignment="1">
      <alignment horizontal="center" vertical="top" wrapText="1"/>
    </xf>
    <xf numFmtId="0" fontId="23" fillId="0" borderId="22" xfId="0" applyFont="1" applyBorder="1" applyAlignment="1">
      <alignment vertical="top" wrapText="1"/>
    </xf>
    <xf numFmtId="2" fontId="4" fillId="0" borderId="22" xfId="0" applyNumberFormat="1" applyFont="1" applyBorder="1" applyAlignment="1">
      <alignment vertical="top" wrapText="1"/>
    </xf>
    <xf numFmtId="0" fontId="26" fillId="0" borderId="1" xfId="0" applyFont="1" applyBorder="1" applyAlignment="1">
      <alignment horizontal="center" vertical="center"/>
    </xf>
    <xf numFmtId="0" fontId="13" fillId="0" borderId="0" xfId="0" applyFont="1" applyFill="1" applyBorder="1" applyAlignment="1">
      <alignment vertical="center" wrapText="1"/>
    </xf>
    <xf numFmtId="0" fontId="10" fillId="0" borderId="14" xfId="0" applyFont="1" applyBorder="1" applyAlignment="1">
      <alignment horizontal="center" vertical="center" wrapText="1"/>
    </xf>
    <xf numFmtId="0" fontId="16" fillId="0" borderId="28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0" fontId="20" fillId="0" borderId="28" xfId="0" applyFont="1" applyBorder="1" applyAlignment="1">
      <alignment horizontal="center" vertical="center" wrapText="1"/>
    </xf>
    <xf numFmtId="0" fontId="16" fillId="0" borderId="15" xfId="0" applyFont="1" applyBorder="1" applyAlignment="1">
      <alignment vertical="center" wrapText="1"/>
    </xf>
    <xf numFmtId="0" fontId="16" fillId="0" borderId="28" xfId="0" applyFont="1" applyBorder="1" applyAlignment="1">
      <alignment vertical="center" wrapText="1"/>
    </xf>
    <xf numFmtId="0" fontId="19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vertical="center" wrapText="1"/>
    </xf>
    <xf numFmtId="0" fontId="16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vertical="center" wrapText="1"/>
    </xf>
    <xf numFmtId="0" fontId="26" fillId="0" borderId="1" xfId="0" applyFont="1" applyBorder="1" applyAlignment="1">
      <alignment horizontal="left" vertical="center" wrapText="1"/>
    </xf>
    <xf numFmtId="0" fontId="26" fillId="0" borderId="1" xfId="0" applyFont="1" applyBorder="1" applyAlignment="1">
      <alignment vertical="center"/>
    </xf>
    <xf numFmtId="0" fontId="0" fillId="0" borderId="1" xfId="0" applyBorder="1" applyAlignment="1">
      <alignment horizontal="center" vertical="top"/>
    </xf>
    <xf numFmtId="0" fontId="27" fillId="0" borderId="1" xfId="0" applyFont="1" applyBorder="1" applyAlignment="1">
      <alignment vertical="center" wrapText="1"/>
    </xf>
    <xf numFmtId="167" fontId="0" fillId="0" borderId="1" xfId="0" applyNumberFormat="1" applyBorder="1" applyAlignment="1">
      <alignment horizontal="center"/>
    </xf>
    <xf numFmtId="0" fontId="26" fillId="0" borderId="1" xfId="0" applyFont="1" applyFill="1" applyBorder="1" applyAlignment="1">
      <alignment vertical="center"/>
    </xf>
    <xf numFmtId="1" fontId="0" fillId="0" borderId="1" xfId="0" applyNumberFormat="1" applyBorder="1" applyAlignment="1">
      <alignment horizontal="center"/>
    </xf>
    <xf numFmtId="0" fontId="38" fillId="0" borderId="25" xfId="0" applyFont="1" applyBorder="1"/>
    <xf numFmtId="0" fontId="13" fillId="0" borderId="0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vertical="top" wrapText="1"/>
    </xf>
    <xf numFmtId="0" fontId="23" fillId="3" borderId="1" xfId="0" applyFont="1" applyFill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23" fillId="0" borderId="1" xfId="0" applyFont="1" applyBorder="1" applyAlignment="1">
      <alignment vertical="top" wrapText="1"/>
    </xf>
    <xf numFmtId="0" fontId="23" fillId="0" borderId="1" xfId="0" applyFont="1" applyBorder="1" applyAlignment="1">
      <alignment horizontal="center" vertical="top" wrapText="1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43" xfId="0" applyBorder="1" applyAlignment="1">
      <alignment horizontal="center" vertical="center" wrapText="1"/>
    </xf>
    <xf numFmtId="0" fontId="0" fillId="0" borderId="49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0" fillId="0" borderId="43" xfId="0" applyBorder="1" applyAlignment="1">
      <alignment horizontal="center" wrapText="1"/>
    </xf>
    <xf numFmtId="3" fontId="0" fillId="0" borderId="1" xfId="0" applyNumberFormat="1" applyBorder="1" applyAlignment="1">
      <alignment horizontal="center" vertical="center" wrapText="1"/>
    </xf>
    <xf numFmtId="0" fontId="0" fillId="0" borderId="49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49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12" xfId="0" applyBorder="1" applyAlignment="1">
      <alignment horizontal="center"/>
    </xf>
    <xf numFmtId="0" fontId="11" fillId="0" borderId="18" xfId="0" applyFont="1" applyBorder="1" applyAlignment="1">
      <alignment horizontal="left" vertical="center" wrapText="1"/>
    </xf>
    <xf numFmtId="0" fontId="11" fillId="0" borderId="17" xfId="0" applyFont="1" applyBorder="1" applyAlignment="1">
      <alignment horizontal="left" vertical="center" wrapText="1"/>
    </xf>
    <xf numFmtId="0" fontId="11" fillId="0" borderId="19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26" fillId="0" borderId="29" xfId="0" applyFont="1" applyBorder="1" applyAlignment="1">
      <alignment horizontal="left" vertical="top" wrapText="1"/>
    </xf>
    <xf numFmtId="0" fontId="26" fillId="0" borderId="12" xfId="0" applyFont="1" applyBorder="1" applyAlignment="1">
      <alignment horizontal="left" vertical="top" wrapText="1"/>
    </xf>
    <xf numFmtId="0" fontId="26" fillId="0" borderId="29" xfId="0" applyFont="1" applyBorder="1" applyAlignment="1">
      <alignment horizontal="left" vertical="center" wrapText="1"/>
    </xf>
    <xf numFmtId="0" fontId="26" fillId="0" borderId="12" xfId="0" applyFont="1" applyBorder="1" applyAlignment="1">
      <alignment horizontal="left" vertical="center" wrapText="1"/>
    </xf>
    <xf numFmtId="0" fontId="26" fillId="0" borderId="46" xfId="0" applyFont="1" applyBorder="1" applyAlignment="1">
      <alignment horizontal="center" vertical="center"/>
    </xf>
    <xf numFmtId="0" fontId="26" fillId="0" borderId="13" xfId="0" applyFont="1" applyBorder="1" applyAlignment="1">
      <alignment horizontal="center" vertical="center"/>
    </xf>
    <xf numFmtId="0" fontId="26" fillId="0" borderId="29" xfId="0" applyFont="1" applyBorder="1" applyAlignment="1">
      <alignment horizontal="center" vertical="center"/>
    </xf>
    <xf numFmtId="0" fontId="26" fillId="0" borderId="12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15" fillId="0" borderId="14" xfId="0" applyFont="1" applyBorder="1" applyAlignment="1">
      <alignment horizontal="right" vertical="center"/>
    </xf>
    <xf numFmtId="0" fontId="15" fillId="0" borderId="15" xfId="0" applyFont="1" applyBorder="1" applyAlignment="1">
      <alignment horizontal="right" vertical="center"/>
    </xf>
    <xf numFmtId="0" fontId="15" fillId="0" borderId="16" xfId="0" applyFont="1" applyBorder="1" applyAlignment="1">
      <alignment horizontal="right" vertical="center"/>
    </xf>
    <xf numFmtId="0" fontId="3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35" fillId="2" borderId="49" xfId="0" applyFont="1" applyFill="1" applyBorder="1" applyAlignment="1">
      <alignment horizontal="center" vertical="center"/>
    </xf>
    <xf numFmtId="0" fontId="31" fillId="2" borderId="29" xfId="0" applyFont="1" applyFill="1" applyBorder="1" applyAlignment="1">
      <alignment horizontal="center" vertical="center"/>
    </xf>
    <xf numFmtId="0" fontId="31" fillId="2" borderId="12" xfId="0" applyFont="1" applyFill="1" applyBorder="1" applyAlignment="1">
      <alignment horizontal="center" vertical="center"/>
    </xf>
    <xf numFmtId="0" fontId="31" fillId="2" borderId="50" xfId="0" applyFont="1" applyFill="1" applyBorder="1" applyAlignment="1">
      <alignment horizontal="center" vertical="center"/>
    </xf>
    <xf numFmtId="0" fontId="33" fillId="2" borderId="49" xfId="0" applyFont="1" applyFill="1" applyBorder="1" applyAlignment="1">
      <alignment horizontal="center" vertical="center"/>
    </xf>
    <xf numFmtId="0" fontId="31" fillId="2" borderId="49" xfId="0" applyFont="1" applyFill="1" applyBorder="1" applyAlignment="1">
      <alignment horizontal="center" vertical="center" wrapText="1"/>
    </xf>
    <xf numFmtId="0" fontId="31" fillId="2" borderId="12" xfId="0" applyFont="1" applyFill="1" applyBorder="1" applyAlignment="1">
      <alignment horizontal="center" vertical="center" wrapText="1"/>
    </xf>
    <xf numFmtId="0" fontId="31" fillId="2" borderId="50" xfId="0" applyFont="1" applyFill="1" applyBorder="1" applyAlignment="1">
      <alignment horizontal="center" vertical="center" wrapText="1"/>
    </xf>
    <xf numFmtId="0" fontId="33" fillId="2" borderId="5" xfId="0" applyFont="1" applyFill="1" applyBorder="1" applyAlignment="1">
      <alignment horizontal="center" vertical="center" wrapText="1"/>
    </xf>
    <xf numFmtId="0" fontId="33" fillId="2" borderId="30" xfId="0" applyFont="1" applyFill="1" applyBorder="1" applyAlignment="1">
      <alignment horizontal="center" vertical="center" wrapText="1"/>
    </xf>
    <xf numFmtId="0" fontId="33" fillId="2" borderId="11" xfId="0" applyFont="1" applyFill="1" applyBorder="1" applyAlignment="1">
      <alignment horizontal="center" vertical="center" wrapText="1"/>
    </xf>
    <xf numFmtId="0" fontId="35" fillId="2" borderId="63" xfId="0" applyFont="1" applyFill="1" applyBorder="1" applyAlignment="1">
      <alignment horizontal="center" vertical="center" wrapText="1"/>
    </xf>
    <xf numFmtId="0" fontId="31" fillId="2" borderId="46" xfId="0" applyFont="1" applyFill="1" applyBorder="1" applyAlignment="1">
      <alignment horizontal="center" vertical="center" wrapText="1"/>
    </xf>
    <xf numFmtId="0" fontId="31" fillId="2" borderId="64" xfId="0" applyFont="1" applyFill="1" applyBorder="1" applyAlignment="1">
      <alignment horizontal="center" vertical="center" wrapText="1"/>
    </xf>
    <xf numFmtId="0" fontId="35" fillId="2" borderId="63" xfId="0" applyFont="1" applyFill="1" applyBorder="1" applyAlignment="1">
      <alignment horizontal="center" vertical="center"/>
    </xf>
    <xf numFmtId="0" fontId="31" fillId="2" borderId="46" xfId="0" applyFont="1" applyFill="1" applyBorder="1" applyAlignment="1">
      <alignment horizontal="center" vertical="center"/>
    </xf>
    <xf numFmtId="0" fontId="31" fillId="2" borderId="64" xfId="0" applyFont="1" applyFill="1" applyBorder="1" applyAlignment="1">
      <alignment horizontal="center" vertical="center"/>
    </xf>
    <xf numFmtId="0" fontId="31" fillId="2" borderId="13" xfId="0" applyFont="1" applyFill="1" applyBorder="1" applyAlignment="1">
      <alignment horizontal="center" vertical="center"/>
    </xf>
    <xf numFmtId="0" fontId="35" fillId="2" borderId="49" xfId="0" applyFont="1" applyFill="1" applyBorder="1" applyAlignment="1">
      <alignment horizontal="center" vertical="center" wrapText="1"/>
    </xf>
    <xf numFmtId="0" fontId="2" fillId="0" borderId="25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26" xfId="0" applyFont="1" applyBorder="1" applyAlignment="1">
      <alignment horizontal="left" vertical="center" wrapText="1"/>
    </xf>
    <xf numFmtId="0" fontId="2" fillId="0" borderId="18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0" fontId="2" fillId="0" borderId="25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0" borderId="26" xfId="0" applyFont="1" applyBorder="1" applyAlignment="1">
      <alignment vertical="center" wrapText="1"/>
    </xf>
    <xf numFmtId="0" fontId="17" fillId="0" borderId="18" xfId="0" applyFont="1" applyBorder="1" applyAlignment="1">
      <alignment horizontal="left" vertical="center" wrapText="1"/>
    </xf>
    <xf numFmtId="0" fontId="17" fillId="0" borderId="17" xfId="0" applyFont="1" applyBorder="1" applyAlignment="1">
      <alignment horizontal="left" vertical="center" wrapText="1"/>
    </xf>
    <xf numFmtId="0" fontId="17" fillId="0" borderId="19" xfId="0" applyFont="1" applyBorder="1" applyAlignment="1">
      <alignment horizontal="left" vertical="center" wrapText="1"/>
    </xf>
    <xf numFmtId="0" fontId="26" fillId="0" borderId="56" xfId="0" applyFont="1" applyBorder="1" applyAlignment="1">
      <alignment horizontal="left" vertical="center" wrapText="1"/>
    </xf>
    <xf numFmtId="0" fontId="26" fillId="0" borderId="57" xfId="0" applyFont="1" applyBorder="1" applyAlignment="1">
      <alignment horizontal="left" vertical="center" wrapText="1"/>
    </xf>
    <xf numFmtId="0" fontId="26" fillId="0" borderId="48" xfId="0" applyFont="1" applyBorder="1" applyAlignment="1">
      <alignment horizontal="left" vertical="center" wrapText="1"/>
    </xf>
    <xf numFmtId="0" fontId="26" fillId="0" borderId="1" xfId="0" applyFont="1" applyBorder="1" applyAlignment="1">
      <alignment horizontal="center" vertical="center" wrapText="1"/>
    </xf>
    <xf numFmtId="0" fontId="29" fillId="0" borderId="0" xfId="0" applyFont="1" applyAlignment="1">
      <alignment horizontal="right" vertical="center"/>
    </xf>
    <xf numFmtId="0" fontId="27" fillId="0" borderId="0" xfId="0" applyFont="1" applyAlignment="1">
      <alignment horizontal="center" vertical="center" wrapText="1"/>
    </xf>
    <xf numFmtId="0" fontId="27" fillId="0" borderId="0" xfId="0" applyFont="1" applyAlignment="1">
      <alignment horizontal="left" vertical="center" wrapText="1"/>
    </xf>
    <xf numFmtId="0" fontId="26" fillId="0" borderId="0" xfId="0" applyFont="1" applyAlignment="1">
      <alignment horizontal="left" vertical="center" wrapText="1"/>
    </xf>
    <xf numFmtId="0" fontId="26" fillId="0" borderId="56" xfId="0" applyFont="1" applyBorder="1" applyAlignment="1">
      <alignment horizontal="left" vertical="top" wrapText="1"/>
    </xf>
    <xf numFmtId="0" fontId="26" fillId="0" borderId="57" xfId="0" applyFont="1" applyBorder="1" applyAlignment="1">
      <alignment horizontal="left" vertical="top" wrapText="1"/>
    </xf>
    <xf numFmtId="0" fontId="26" fillId="0" borderId="48" xfId="0" applyFont="1" applyBorder="1" applyAlignment="1">
      <alignment horizontal="left" vertical="top" wrapText="1"/>
    </xf>
    <xf numFmtId="0" fontId="14" fillId="0" borderId="60" xfId="0" applyFont="1" applyFill="1" applyBorder="1" applyAlignment="1">
      <alignment horizontal="left" vertical="center" wrapText="1"/>
    </xf>
    <xf numFmtId="0" fontId="14" fillId="0" borderId="0" xfId="0" applyFont="1" applyFill="1" applyBorder="1" applyAlignment="1">
      <alignment horizontal="left" vertical="center" wrapText="1"/>
    </xf>
    <xf numFmtId="0" fontId="14" fillId="0" borderId="61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vertical="center" wrapText="1"/>
    </xf>
    <xf numFmtId="0" fontId="14" fillId="0" borderId="49" xfId="0" applyFont="1" applyFill="1" applyBorder="1" applyAlignment="1">
      <alignment horizontal="left" vertical="center" wrapText="1"/>
    </xf>
    <xf numFmtId="0" fontId="14" fillId="0" borderId="29" xfId="0" applyFont="1" applyFill="1" applyBorder="1" applyAlignment="1">
      <alignment horizontal="left" vertical="center" wrapText="1"/>
    </xf>
    <xf numFmtId="0" fontId="14" fillId="0" borderId="50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vertical="center" wrapText="1"/>
    </xf>
    <xf numFmtId="0" fontId="13" fillId="0" borderId="26" xfId="0" applyFont="1" applyFill="1" applyBorder="1" applyAlignment="1">
      <alignment vertical="center" wrapText="1"/>
    </xf>
    <xf numFmtId="0" fontId="23" fillId="0" borderId="1" xfId="0" applyFont="1" applyBorder="1" applyAlignment="1">
      <alignment vertical="top" wrapText="1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FY_16-17\Sys_Rep_16-17_Fina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ebu\DEBU\WBERC%20APR%202015-16%20final%20and%20Revised%20ARR%202006-14\Tariff%20Final%20Forms\FORM%201%20PART%2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1"/>
      <sheetName val="CERC_Tgt"/>
      <sheetName val="CEA_Tgt"/>
      <sheetName val="Input"/>
      <sheetName val="HOD_Mtng"/>
      <sheetName val="Output1"/>
      <sheetName val="Output2"/>
      <sheetName val="Coal"/>
      <sheetName val="Input2"/>
      <sheetName val="MIS_Report"/>
      <sheetName val="Monthly_Perf"/>
      <sheetName val="Monthly_Gen"/>
      <sheetName val="MOP_Monthly"/>
      <sheetName val="MOP_Fortnitly"/>
      <sheetName val="Crisp"/>
      <sheetName val="Cumu_Perf."/>
      <sheetName val="ORT"/>
      <sheetName val="DAN"/>
      <sheetName val="Infirm"/>
    </sheetNames>
    <sheetDataSet>
      <sheetData sheetId="0" refreshError="1"/>
      <sheetData sheetId="1" refreshError="1"/>
      <sheetData sheetId="2" refreshError="1"/>
      <sheetData sheetId="3">
        <row r="2">
          <cell r="A2" t="str">
            <v>DATE</v>
          </cell>
          <cell r="MH2" t="str">
            <v>DS1- SG (MU)</v>
          </cell>
        </row>
        <row r="3">
          <cell r="A3">
            <v>42461</v>
          </cell>
          <cell r="MH3">
            <v>9.4375</v>
          </cell>
        </row>
        <row r="4">
          <cell r="A4">
            <v>42462</v>
          </cell>
          <cell r="MH4">
            <v>10.029999999999999</v>
          </cell>
        </row>
        <row r="5">
          <cell r="A5">
            <v>42463</v>
          </cell>
          <cell r="MH5">
            <v>9.7524999999999995</v>
          </cell>
        </row>
        <row r="6">
          <cell r="A6">
            <v>42464</v>
          </cell>
          <cell r="MH6">
            <v>10.755000000000001</v>
          </cell>
        </row>
        <row r="7">
          <cell r="A7">
            <v>42465</v>
          </cell>
          <cell r="MH7">
            <v>10.01</v>
          </cell>
        </row>
        <row r="8">
          <cell r="A8">
            <v>42466</v>
          </cell>
          <cell r="MH8">
            <v>9.2874999999999996</v>
          </cell>
        </row>
        <row r="9">
          <cell r="A9">
            <v>42467</v>
          </cell>
          <cell r="MH9">
            <v>9.2774999999999999</v>
          </cell>
        </row>
        <row r="10">
          <cell r="A10">
            <v>42468</v>
          </cell>
          <cell r="MH10">
            <v>9.8125</v>
          </cell>
        </row>
        <row r="11">
          <cell r="A11">
            <v>42469</v>
          </cell>
          <cell r="MH11">
            <v>9.46875</v>
          </cell>
        </row>
        <row r="12">
          <cell r="A12">
            <v>42470</v>
          </cell>
          <cell r="MH12">
            <v>9.39</v>
          </cell>
        </row>
        <row r="13">
          <cell r="A13">
            <v>42471</v>
          </cell>
          <cell r="MH13">
            <v>10.116250000000001</v>
          </cell>
        </row>
        <row r="14">
          <cell r="A14">
            <v>42472</v>
          </cell>
          <cell r="MH14">
            <v>9.2112499999999997</v>
          </cell>
        </row>
        <row r="15">
          <cell r="A15">
            <v>42473</v>
          </cell>
          <cell r="MH15">
            <v>9.8162500000000001</v>
          </cell>
        </row>
        <row r="16">
          <cell r="A16">
            <v>42474</v>
          </cell>
          <cell r="MH16">
            <v>9.6325000000000003</v>
          </cell>
        </row>
        <row r="17">
          <cell r="A17">
            <v>42475</v>
          </cell>
          <cell r="MH17">
            <v>9.7949999999999999</v>
          </cell>
        </row>
        <row r="18">
          <cell r="A18">
            <v>42476</v>
          </cell>
          <cell r="MH18">
            <v>4.6587500000000004</v>
          </cell>
        </row>
        <row r="19">
          <cell r="A19">
            <v>42477</v>
          </cell>
          <cell r="MH19">
            <v>0</v>
          </cell>
        </row>
        <row r="20">
          <cell r="A20">
            <v>42478</v>
          </cell>
          <cell r="MH20">
            <v>0</v>
          </cell>
        </row>
        <row r="21">
          <cell r="A21">
            <v>42479</v>
          </cell>
          <cell r="MH21">
            <v>0</v>
          </cell>
        </row>
        <row r="22">
          <cell r="A22">
            <v>42480</v>
          </cell>
          <cell r="MH22">
            <v>0</v>
          </cell>
        </row>
        <row r="23">
          <cell r="A23">
            <v>42481</v>
          </cell>
          <cell r="MH23">
            <v>1.8162499999999999</v>
          </cell>
        </row>
        <row r="24">
          <cell r="A24">
            <v>42482</v>
          </cell>
          <cell r="MH24">
            <v>9.2375000000000007</v>
          </cell>
        </row>
        <row r="25">
          <cell r="A25">
            <v>42483</v>
          </cell>
          <cell r="MH25">
            <v>9.1</v>
          </cell>
        </row>
        <row r="26">
          <cell r="A26">
            <v>42484</v>
          </cell>
          <cell r="MH26">
            <v>9.2762499999999992</v>
          </cell>
        </row>
        <row r="27">
          <cell r="A27">
            <v>42485</v>
          </cell>
          <cell r="MH27">
            <v>9.6762499999999996</v>
          </cell>
        </row>
        <row r="28">
          <cell r="A28">
            <v>42486</v>
          </cell>
          <cell r="MH28">
            <v>10.012499999999999</v>
          </cell>
        </row>
        <row r="29">
          <cell r="A29">
            <v>42487</v>
          </cell>
          <cell r="MH29">
            <v>9.6212499999999999</v>
          </cell>
        </row>
        <row r="30">
          <cell r="A30">
            <v>42488</v>
          </cell>
          <cell r="MH30">
            <v>10.43125</v>
          </cell>
        </row>
        <row r="31">
          <cell r="A31">
            <v>42489</v>
          </cell>
          <cell r="MH31">
            <v>10.78125</v>
          </cell>
        </row>
        <row r="32">
          <cell r="A32">
            <v>42490</v>
          </cell>
          <cell r="MH32">
            <v>10.23875</v>
          </cell>
        </row>
        <row r="33">
          <cell r="A33" t="str">
            <v>Total Apr'16</v>
          </cell>
          <cell r="MH33">
            <v>240.64250000000001</v>
          </cell>
        </row>
        <row r="34">
          <cell r="A34">
            <v>42491</v>
          </cell>
          <cell r="MH34">
            <v>9.9375</v>
          </cell>
        </row>
        <row r="35">
          <cell r="A35">
            <v>42492</v>
          </cell>
          <cell r="MH35">
            <v>9.0474999999999994</v>
          </cell>
        </row>
        <row r="36">
          <cell r="A36">
            <v>42493</v>
          </cell>
          <cell r="MH36">
            <v>9.3224999999999998</v>
          </cell>
        </row>
        <row r="37">
          <cell r="A37">
            <v>42494</v>
          </cell>
          <cell r="MH37">
            <v>9.0225000000000009</v>
          </cell>
        </row>
        <row r="38">
          <cell r="A38">
            <v>42495</v>
          </cell>
          <cell r="MH38">
            <v>8.7100000000000009</v>
          </cell>
        </row>
        <row r="39">
          <cell r="A39">
            <v>42496</v>
          </cell>
          <cell r="MH39">
            <v>8.5675000000000008</v>
          </cell>
        </row>
        <row r="40">
          <cell r="A40">
            <v>42497</v>
          </cell>
          <cell r="MH40">
            <v>8.9</v>
          </cell>
        </row>
        <row r="41">
          <cell r="A41">
            <v>42498</v>
          </cell>
          <cell r="MH41">
            <v>8.64</v>
          </cell>
        </row>
        <row r="42">
          <cell r="A42">
            <v>42499</v>
          </cell>
          <cell r="MH42">
            <v>8.8725000000000005</v>
          </cell>
        </row>
        <row r="43">
          <cell r="A43">
            <v>42500</v>
          </cell>
          <cell r="MH43">
            <v>9.25</v>
          </cell>
        </row>
        <row r="44">
          <cell r="A44">
            <v>42501</v>
          </cell>
          <cell r="MH44">
            <v>9.8524999999999991</v>
          </cell>
        </row>
        <row r="45">
          <cell r="A45">
            <v>42502</v>
          </cell>
          <cell r="MH45">
            <v>10.48625</v>
          </cell>
        </row>
        <row r="46">
          <cell r="A46">
            <v>42503</v>
          </cell>
          <cell r="MH46">
            <v>10.26</v>
          </cell>
        </row>
        <row r="47">
          <cell r="A47">
            <v>42504</v>
          </cell>
          <cell r="MH47">
            <v>8.7149999999999999</v>
          </cell>
        </row>
        <row r="48">
          <cell r="A48">
            <v>42505</v>
          </cell>
          <cell r="MH48">
            <v>8.9312500000000004</v>
          </cell>
        </row>
        <row r="49">
          <cell r="A49">
            <v>42506</v>
          </cell>
          <cell r="MH49">
            <v>9.5075000000000003</v>
          </cell>
        </row>
        <row r="50">
          <cell r="A50">
            <v>42507</v>
          </cell>
          <cell r="MH50">
            <v>10.0375</v>
          </cell>
        </row>
        <row r="51">
          <cell r="A51">
            <v>42508</v>
          </cell>
          <cell r="MH51">
            <v>9.0762499999999999</v>
          </cell>
        </row>
        <row r="52">
          <cell r="A52">
            <v>42509</v>
          </cell>
          <cell r="MH52">
            <v>8.9600000000000009</v>
          </cell>
        </row>
        <row r="53">
          <cell r="A53">
            <v>42510</v>
          </cell>
          <cell r="MH53">
            <v>9.2899999999999991</v>
          </cell>
        </row>
        <row r="54">
          <cell r="A54">
            <v>42511</v>
          </cell>
          <cell r="MH54">
            <v>9.5662500000000001</v>
          </cell>
        </row>
        <row r="55">
          <cell r="A55">
            <v>42512</v>
          </cell>
          <cell r="MH55">
            <v>8.7899999999999991</v>
          </cell>
        </row>
        <row r="56">
          <cell r="A56">
            <v>42513</v>
          </cell>
          <cell r="MH56">
            <v>9.0387500000000003</v>
          </cell>
        </row>
        <row r="57">
          <cell r="A57">
            <v>42514</v>
          </cell>
          <cell r="MH57">
            <v>9.15625</v>
          </cell>
        </row>
        <row r="58">
          <cell r="A58">
            <v>42515</v>
          </cell>
          <cell r="MH58">
            <v>9.06</v>
          </cell>
        </row>
        <row r="59">
          <cell r="A59">
            <v>42516</v>
          </cell>
          <cell r="MH59">
            <v>9.3625000000000007</v>
          </cell>
        </row>
        <row r="60">
          <cell r="A60">
            <v>42517</v>
          </cell>
          <cell r="MH60">
            <v>9.5325000000000006</v>
          </cell>
        </row>
        <row r="61">
          <cell r="A61">
            <v>42518</v>
          </cell>
          <cell r="MH61">
            <v>4.5</v>
          </cell>
        </row>
        <row r="62">
          <cell r="A62">
            <v>42519</v>
          </cell>
          <cell r="MH62">
            <v>0</v>
          </cell>
        </row>
        <row r="63">
          <cell r="A63">
            <v>42520</v>
          </cell>
          <cell r="MH63">
            <v>0</v>
          </cell>
        </row>
        <row r="64">
          <cell r="A64">
            <v>42521</v>
          </cell>
          <cell r="MH64">
            <v>0</v>
          </cell>
        </row>
        <row r="65">
          <cell r="A65" t="str">
            <v>Total May'16</v>
          </cell>
          <cell r="MH65">
            <v>254.39249999999998</v>
          </cell>
        </row>
        <row r="66">
          <cell r="A66">
            <v>42522</v>
          </cell>
          <cell r="MH66">
            <v>0</v>
          </cell>
        </row>
        <row r="67">
          <cell r="A67">
            <v>42523</v>
          </cell>
          <cell r="MH67">
            <v>5.9537500000000003</v>
          </cell>
        </row>
        <row r="68">
          <cell r="A68">
            <v>42524</v>
          </cell>
          <cell r="MH68">
            <v>9.9662500000000005</v>
          </cell>
        </row>
        <row r="69">
          <cell r="A69">
            <v>42525</v>
          </cell>
          <cell r="MH69">
            <v>10.057499999999999</v>
          </cell>
        </row>
        <row r="70">
          <cell r="A70">
            <v>42526</v>
          </cell>
          <cell r="MH70">
            <v>8.86</v>
          </cell>
        </row>
        <row r="71">
          <cell r="A71">
            <v>42527</v>
          </cell>
          <cell r="MH71">
            <v>9.2624999999999993</v>
          </cell>
        </row>
        <row r="72">
          <cell r="A72">
            <v>42528</v>
          </cell>
          <cell r="MH72">
            <v>8.9949999999999992</v>
          </cell>
        </row>
        <row r="73">
          <cell r="A73">
            <v>42529</v>
          </cell>
          <cell r="MH73">
            <v>9.9649999999999999</v>
          </cell>
        </row>
        <row r="74">
          <cell r="A74">
            <v>42530</v>
          </cell>
          <cell r="MH74">
            <v>8.64</v>
          </cell>
        </row>
        <row r="75">
          <cell r="A75">
            <v>42531</v>
          </cell>
          <cell r="MH75">
            <v>8.64</v>
          </cell>
        </row>
        <row r="76">
          <cell r="A76">
            <v>42532</v>
          </cell>
          <cell r="MH76">
            <v>8.64</v>
          </cell>
        </row>
        <row r="77">
          <cell r="A77">
            <v>42533</v>
          </cell>
          <cell r="MH77">
            <v>9.16</v>
          </cell>
        </row>
        <row r="78">
          <cell r="A78">
            <v>42534</v>
          </cell>
          <cell r="MH78">
            <v>9.9037500000000005</v>
          </cell>
        </row>
        <row r="79">
          <cell r="A79">
            <v>42535</v>
          </cell>
          <cell r="MH79">
            <v>9.1675000000000004</v>
          </cell>
        </row>
        <row r="80">
          <cell r="A80">
            <v>42536</v>
          </cell>
          <cell r="MH80">
            <v>8.7149999999999999</v>
          </cell>
        </row>
        <row r="81">
          <cell r="A81">
            <v>42537</v>
          </cell>
          <cell r="MH81">
            <v>8.9587500000000002</v>
          </cell>
        </row>
        <row r="82">
          <cell r="A82">
            <v>42538</v>
          </cell>
          <cell r="MH82">
            <v>10.175000000000001</v>
          </cell>
        </row>
        <row r="83">
          <cell r="A83">
            <v>42539</v>
          </cell>
          <cell r="MH83">
            <v>9.59</v>
          </cell>
        </row>
        <row r="84">
          <cell r="A84">
            <v>42540</v>
          </cell>
          <cell r="MH84">
            <v>8.9350000000000005</v>
          </cell>
        </row>
        <row r="85">
          <cell r="A85">
            <v>42541</v>
          </cell>
          <cell r="MH85">
            <v>9.3762500000000006</v>
          </cell>
        </row>
        <row r="86">
          <cell r="A86">
            <v>42542</v>
          </cell>
          <cell r="MH86">
            <v>9.9774999999999991</v>
          </cell>
        </row>
        <row r="87">
          <cell r="A87">
            <v>42543</v>
          </cell>
          <cell r="MH87">
            <v>9.2137499999999992</v>
          </cell>
        </row>
        <row r="88">
          <cell r="A88">
            <v>42544</v>
          </cell>
          <cell r="MH88">
            <v>9.4312500000000004</v>
          </cell>
        </row>
        <row r="89">
          <cell r="A89">
            <v>42545</v>
          </cell>
          <cell r="MH89">
            <v>9.4962499999999999</v>
          </cell>
        </row>
        <row r="90">
          <cell r="A90">
            <v>42546</v>
          </cell>
          <cell r="MH90">
            <v>9.3312500000000007</v>
          </cell>
        </row>
        <row r="91">
          <cell r="A91">
            <v>42547</v>
          </cell>
          <cell r="MH91">
            <v>9.75</v>
          </cell>
        </row>
        <row r="92">
          <cell r="A92">
            <v>42548</v>
          </cell>
          <cell r="MH92">
            <v>9.8074999999999992</v>
          </cell>
        </row>
        <row r="93">
          <cell r="A93">
            <v>42549</v>
          </cell>
          <cell r="MH93">
            <v>9.3574999999999999</v>
          </cell>
        </row>
        <row r="94">
          <cell r="A94">
            <v>42550</v>
          </cell>
          <cell r="MH94">
            <v>9.9574999999999996</v>
          </cell>
        </row>
        <row r="95">
          <cell r="A95">
            <v>42551</v>
          </cell>
          <cell r="MH95">
            <v>9.8674999999999997</v>
          </cell>
        </row>
        <row r="96">
          <cell r="A96" t="str">
            <v>Total Jun'16</v>
          </cell>
          <cell r="MH96">
            <v>269.15125</v>
          </cell>
        </row>
        <row r="97">
          <cell r="A97">
            <v>42552</v>
          </cell>
          <cell r="MH97">
            <v>9.8025000000000002</v>
          </cell>
        </row>
        <row r="98">
          <cell r="A98">
            <v>42553</v>
          </cell>
          <cell r="MH98">
            <v>8.7200000000000006</v>
          </cell>
        </row>
        <row r="99">
          <cell r="A99">
            <v>42554</v>
          </cell>
          <cell r="MH99">
            <v>8.64</v>
          </cell>
        </row>
        <row r="100">
          <cell r="A100">
            <v>42555</v>
          </cell>
          <cell r="MH100">
            <v>8.74</v>
          </cell>
        </row>
        <row r="101">
          <cell r="A101">
            <v>42556</v>
          </cell>
          <cell r="MH101">
            <v>9.3512500000000003</v>
          </cell>
        </row>
        <row r="102">
          <cell r="A102">
            <v>42557</v>
          </cell>
          <cell r="MH102">
            <v>9.3175000000000008</v>
          </cell>
        </row>
        <row r="103">
          <cell r="A103">
            <v>42558</v>
          </cell>
          <cell r="MH103">
            <v>10.567500000000001</v>
          </cell>
        </row>
        <row r="104">
          <cell r="A104">
            <v>42559</v>
          </cell>
          <cell r="MH104">
            <v>3.06</v>
          </cell>
        </row>
        <row r="105">
          <cell r="A105">
            <v>42560</v>
          </cell>
          <cell r="MH105">
            <v>4.7012499999999999</v>
          </cell>
        </row>
        <row r="106">
          <cell r="A106">
            <v>42561</v>
          </cell>
          <cell r="MH106">
            <v>9.1575000000000006</v>
          </cell>
        </row>
        <row r="107">
          <cell r="A107">
            <v>42562</v>
          </cell>
          <cell r="MH107">
            <v>9.2750000000000004</v>
          </cell>
        </row>
        <row r="108">
          <cell r="A108">
            <v>42563</v>
          </cell>
          <cell r="MH108">
            <v>8.64</v>
          </cell>
        </row>
        <row r="109">
          <cell r="A109">
            <v>42564</v>
          </cell>
          <cell r="MH109">
            <v>8.75</v>
          </cell>
        </row>
        <row r="110">
          <cell r="A110">
            <v>42565</v>
          </cell>
          <cell r="MH110">
            <v>8.9037500000000005</v>
          </cell>
        </row>
        <row r="111">
          <cell r="A111">
            <v>42566</v>
          </cell>
          <cell r="MH111">
            <v>9.01</v>
          </cell>
        </row>
        <row r="112">
          <cell r="A112">
            <v>42567</v>
          </cell>
          <cell r="MH112">
            <v>8.7825000000000006</v>
          </cell>
        </row>
        <row r="113">
          <cell r="A113">
            <v>42568</v>
          </cell>
          <cell r="MH113">
            <v>8.64</v>
          </cell>
        </row>
        <row r="114">
          <cell r="A114">
            <v>42569</v>
          </cell>
          <cell r="MH114">
            <v>8.7112499999999997</v>
          </cell>
        </row>
        <row r="115">
          <cell r="A115">
            <v>42570</v>
          </cell>
          <cell r="MH115">
            <v>8.81</v>
          </cell>
        </row>
        <row r="116">
          <cell r="A116">
            <v>42571</v>
          </cell>
          <cell r="MH116">
            <v>8.6974999999999998</v>
          </cell>
        </row>
        <row r="117">
          <cell r="A117">
            <v>42572</v>
          </cell>
          <cell r="MH117">
            <v>8.9525000000000006</v>
          </cell>
        </row>
        <row r="118">
          <cell r="A118">
            <v>42573</v>
          </cell>
          <cell r="MH118">
            <v>8.8375000000000004</v>
          </cell>
        </row>
        <row r="119">
          <cell r="A119">
            <v>42574</v>
          </cell>
          <cell r="MH119">
            <v>8.7449999999999992</v>
          </cell>
        </row>
        <row r="120">
          <cell r="A120">
            <v>42575</v>
          </cell>
          <cell r="MH120">
            <v>8.7925000000000004</v>
          </cell>
        </row>
        <row r="121">
          <cell r="A121">
            <v>42576</v>
          </cell>
          <cell r="MH121">
            <v>9.40625</v>
          </cell>
        </row>
        <row r="122">
          <cell r="A122">
            <v>42577</v>
          </cell>
          <cell r="MH122">
            <v>10.02875</v>
          </cell>
        </row>
        <row r="123">
          <cell r="A123">
            <v>42578</v>
          </cell>
          <cell r="MH123">
            <v>9.3925000000000001</v>
          </cell>
        </row>
        <row r="124">
          <cell r="A124">
            <v>42579</v>
          </cell>
          <cell r="MH124">
            <v>9.3674999999999997</v>
          </cell>
        </row>
        <row r="125">
          <cell r="A125">
            <v>42580</v>
          </cell>
          <cell r="MH125">
            <v>8.6974999999999998</v>
          </cell>
        </row>
        <row r="126">
          <cell r="A126">
            <v>42581</v>
          </cell>
          <cell r="MH126">
            <v>0</v>
          </cell>
        </row>
        <row r="127">
          <cell r="A127">
            <v>42582</v>
          </cell>
          <cell r="MH127">
            <v>0</v>
          </cell>
        </row>
        <row r="128">
          <cell r="A128" t="str">
            <v>Total Jul'16</v>
          </cell>
          <cell r="MH128">
            <v>252.49750000000003</v>
          </cell>
        </row>
        <row r="129">
          <cell r="A129">
            <v>42583</v>
          </cell>
          <cell r="MH129">
            <v>0</v>
          </cell>
        </row>
        <row r="130">
          <cell r="A130">
            <v>42584</v>
          </cell>
          <cell r="MH130">
            <v>0</v>
          </cell>
        </row>
        <row r="131">
          <cell r="A131">
            <v>42585</v>
          </cell>
          <cell r="MH131">
            <v>0</v>
          </cell>
        </row>
        <row r="132">
          <cell r="A132">
            <v>42586</v>
          </cell>
          <cell r="MH132">
            <v>0</v>
          </cell>
        </row>
        <row r="133">
          <cell r="A133">
            <v>42587</v>
          </cell>
          <cell r="MH133">
            <v>0</v>
          </cell>
        </row>
        <row r="134">
          <cell r="A134">
            <v>42588</v>
          </cell>
          <cell r="MH134">
            <v>0</v>
          </cell>
        </row>
        <row r="135">
          <cell r="A135">
            <v>42589</v>
          </cell>
          <cell r="MH135">
            <v>0</v>
          </cell>
        </row>
        <row r="136">
          <cell r="A136">
            <v>42590</v>
          </cell>
          <cell r="MH136">
            <v>0</v>
          </cell>
        </row>
        <row r="137">
          <cell r="A137">
            <v>42591</v>
          </cell>
          <cell r="MH137">
            <v>0</v>
          </cell>
        </row>
        <row r="138">
          <cell r="A138">
            <v>42592</v>
          </cell>
          <cell r="MH138">
            <v>0</v>
          </cell>
        </row>
        <row r="139">
          <cell r="A139">
            <v>42593</v>
          </cell>
          <cell r="MH139">
            <v>0</v>
          </cell>
        </row>
        <row r="140">
          <cell r="A140">
            <v>42594</v>
          </cell>
          <cell r="MH140">
            <v>0</v>
          </cell>
        </row>
        <row r="141">
          <cell r="A141">
            <v>42595</v>
          </cell>
          <cell r="MH141">
            <v>0</v>
          </cell>
        </row>
        <row r="142">
          <cell r="A142">
            <v>42596</v>
          </cell>
          <cell r="MH142">
            <v>0</v>
          </cell>
        </row>
        <row r="143">
          <cell r="A143">
            <v>42597</v>
          </cell>
          <cell r="MH143">
            <v>0</v>
          </cell>
        </row>
        <row r="144">
          <cell r="A144">
            <v>42598</v>
          </cell>
          <cell r="MH144">
            <v>0</v>
          </cell>
        </row>
        <row r="145">
          <cell r="A145">
            <v>42599</v>
          </cell>
          <cell r="MH145">
            <v>0</v>
          </cell>
        </row>
        <row r="146">
          <cell r="A146">
            <v>42600</v>
          </cell>
          <cell r="MH146">
            <v>0</v>
          </cell>
        </row>
        <row r="147">
          <cell r="A147">
            <v>42601</v>
          </cell>
          <cell r="MH147">
            <v>0</v>
          </cell>
        </row>
        <row r="148">
          <cell r="A148">
            <v>42602</v>
          </cell>
          <cell r="MH148">
            <v>0</v>
          </cell>
        </row>
        <row r="149">
          <cell r="A149">
            <v>42603</v>
          </cell>
          <cell r="MH149">
            <v>0</v>
          </cell>
        </row>
        <row r="150">
          <cell r="A150">
            <v>42604</v>
          </cell>
          <cell r="MH150">
            <v>0</v>
          </cell>
        </row>
        <row r="151">
          <cell r="A151">
            <v>42605</v>
          </cell>
          <cell r="MH151">
            <v>0</v>
          </cell>
        </row>
        <row r="152">
          <cell r="A152">
            <v>42606</v>
          </cell>
          <cell r="MH152">
            <v>0</v>
          </cell>
        </row>
        <row r="153">
          <cell r="A153">
            <v>42607</v>
          </cell>
          <cell r="MH153">
            <v>0</v>
          </cell>
        </row>
        <row r="154">
          <cell r="A154">
            <v>42608</v>
          </cell>
          <cell r="MH154">
            <v>0</v>
          </cell>
        </row>
        <row r="155">
          <cell r="A155">
            <v>42609</v>
          </cell>
          <cell r="MH155">
            <v>0</v>
          </cell>
        </row>
        <row r="156">
          <cell r="A156">
            <v>42610</v>
          </cell>
          <cell r="MH156">
            <v>0</v>
          </cell>
        </row>
        <row r="157">
          <cell r="A157">
            <v>42611</v>
          </cell>
          <cell r="MH157">
            <v>0</v>
          </cell>
        </row>
        <row r="158">
          <cell r="A158">
            <v>42612</v>
          </cell>
          <cell r="MH158">
            <v>0</v>
          </cell>
        </row>
        <row r="159">
          <cell r="A159">
            <v>42613</v>
          </cell>
          <cell r="MH159">
            <v>0.27750000000000002</v>
          </cell>
        </row>
        <row r="160">
          <cell r="A160" t="str">
            <v>Total Aug'16</v>
          </cell>
          <cell r="MH160">
            <v>0.27750000000000002</v>
          </cell>
        </row>
        <row r="161">
          <cell r="A161">
            <v>42614</v>
          </cell>
          <cell r="MH161">
            <v>8.7537500000000001</v>
          </cell>
        </row>
        <row r="162">
          <cell r="A162">
            <v>42615</v>
          </cell>
          <cell r="MH162">
            <v>8.7750000000000004</v>
          </cell>
        </row>
        <row r="163">
          <cell r="A163">
            <v>42616</v>
          </cell>
          <cell r="MH163">
            <v>9.3187499999999996</v>
          </cell>
        </row>
        <row r="164">
          <cell r="A164">
            <v>42617</v>
          </cell>
          <cell r="MH164">
            <v>9.3062500000000004</v>
          </cell>
        </row>
        <row r="165">
          <cell r="A165">
            <v>42618</v>
          </cell>
          <cell r="MH165">
            <v>10.25</v>
          </cell>
        </row>
        <row r="166">
          <cell r="A166">
            <v>42619</v>
          </cell>
          <cell r="MH166">
            <v>10.032500000000001</v>
          </cell>
        </row>
        <row r="167">
          <cell r="A167">
            <v>42620</v>
          </cell>
          <cell r="MH167">
            <v>10.29</v>
          </cell>
        </row>
        <row r="168">
          <cell r="A168">
            <v>42621</v>
          </cell>
          <cell r="MH168">
            <v>11.05875</v>
          </cell>
        </row>
        <row r="169">
          <cell r="A169">
            <v>42622</v>
          </cell>
          <cell r="MH169">
            <v>10.827500000000001</v>
          </cell>
        </row>
        <row r="170">
          <cell r="A170">
            <v>42623</v>
          </cell>
          <cell r="MH170">
            <v>10.95125</v>
          </cell>
        </row>
        <row r="171">
          <cell r="A171">
            <v>42624</v>
          </cell>
          <cell r="MH171">
            <v>9.89</v>
          </cell>
        </row>
        <row r="172">
          <cell r="A172">
            <v>42625</v>
          </cell>
          <cell r="MH172">
            <v>10.578749999999999</v>
          </cell>
        </row>
        <row r="173">
          <cell r="A173">
            <v>42626</v>
          </cell>
          <cell r="MH173">
            <v>9.9124999999999996</v>
          </cell>
        </row>
        <row r="174">
          <cell r="A174">
            <v>42627</v>
          </cell>
          <cell r="MH174">
            <v>10.15</v>
          </cell>
        </row>
        <row r="175">
          <cell r="A175">
            <v>42628</v>
          </cell>
          <cell r="MH175">
            <v>10.0975</v>
          </cell>
        </row>
        <row r="176">
          <cell r="A176">
            <v>42629</v>
          </cell>
          <cell r="MH176">
            <v>9.5712499999999991</v>
          </cell>
        </row>
        <row r="177">
          <cell r="A177">
            <v>42630</v>
          </cell>
          <cell r="MH177">
            <v>9.9774999999999991</v>
          </cell>
        </row>
        <row r="178">
          <cell r="A178">
            <v>42631</v>
          </cell>
          <cell r="MH178">
            <v>9.8524999999999991</v>
          </cell>
        </row>
        <row r="179">
          <cell r="A179">
            <v>42632</v>
          </cell>
          <cell r="MH179">
            <v>10.63</v>
          </cell>
        </row>
        <row r="180">
          <cell r="A180">
            <v>42633</v>
          </cell>
          <cell r="MH180">
            <v>10.2225</v>
          </cell>
        </row>
        <row r="181">
          <cell r="A181">
            <v>42634</v>
          </cell>
          <cell r="MH181">
            <v>10.0425</v>
          </cell>
        </row>
        <row r="182">
          <cell r="A182">
            <v>42635</v>
          </cell>
          <cell r="MH182">
            <v>10.59375</v>
          </cell>
        </row>
        <row r="183">
          <cell r="A183">
            <v>42636</v>
          </cell>
          <cell r="MH183">
            <v>10.126250000000001</v>
          </cell>
        </row>
        <row r="184">
          <cell r="A184">
            <v>42637</v>
          </cell>
          <cell r="MH184">
            <v>10.2125</v>
          </cell>
        </row>
        <row r="185">
          <cell r="A185">
            <v>42638</v>
          </cell>
          <cell r="MH185">
            <v>9.23</v>
          </cell>
        </row>
        <row r="186">
          <cell r="A186">
            <v>42639</v>
          </cell>
          <cell r="MH186">
            <v>9.8800000000000008</v>
          </cell>
        </row>
        <row r="187">
          <cell r="A187">
            <v>42640</v>
          </cell>
          <cell r="MH187">
            <v>10.1675</v>
          </cell>
        </row>
        <row r="188">
          <cell r="A188">
            <v>42641</v>
          </cell>
          <cell r="MH188">
            <v>11.03875</v>
          </cell>
        </row>
        <row r="189">
          <cell r="A189">
            <v>42642</v>
          </cell>
          <cell r="MH189">
            <v>10.9175</v>
          </cell>
        </row>
        <row r="190">
          <cell r="A190">
            <v>42643</v>
          </cell>
          <cell r="MH190">
            <v>7.97</v>
          </cell>
        </row>
        <row r="191">
          <cell r="A191" t="str">
            <v>Tot. Sept'16</v>
          </cell>
          <cell r="MH191">
            <v>300.625</v>
          </cell>
        </row>
        <row r="192">
          <cell r="A192">
            <v>42644</v>
          </cell>
          <cell r="MH192">
            <v>10.36375</v>
          </cell>
        </row>
        <row r="193">
          <cell r="A193">
            <v>42645</v>
          </cell>
          <cell r="MH193">
            <v>8.1950000000000003</v>
          </cell>
        </row>
        <row r="194">
          <cell r="A194">
            <v>42646</v>
          </cell>
          <cell r="MH194">
            <v>0</v>
          </cell>
        </row>
        <row r="195">
          <cell r="A195">
            <v>42647</v>
          </cell>
          <cell r="MH195">
            <v>0.18</v>
          </cell>
        </row>
        <row r="196">
          <cell r="A196">
            <v>42648</v>
          </cell>
          <cell r="MH196">
            <v>9.7487499999999994</v>
          </cell>
        </row>
        <row r="197">
          <cell r="A197">
            <v>42649</v>
          </cell>
          <cell r="MH197">
            <v>10.23625</v>
          </cell>
        </row>
        <row r="198">
          <cell r="A198">
            <v>42650</v>
          </cell>
          <cell r="MH198">
            <v>10.3725</v>
          </cell>
        </row>
        <row r="199">
          <cell r="A199">
            <v>42651</v>
          </cell>
          <cell r="MH199">
            <v>9.5012500000000006</v>
          </cell>
        </row>
        <row r="200">
          <cell r="A200">
            <v>42652</v>
          </cell>
          <cell r="MH200">
            <v>9.1575000000000006</v>
          </cell>
        </row>
        <row r="201">
          <cell r="A201">
            <v>42653</v>
          </cell>
          <cell r="MH201">
            <v>8.9087499999999995</v>
          </cell>
        </row>
        <row r="202">
          <cell r="A202">
            <v>42654</v>
          </cell>
          <cell r="MH202">
            <v>8.7874999999999996</v>
          </cell>
        </row>
        <row r="203">
          <cell r="A203">
            <v>42655</v>
          </cell>
          <cell r="MH203">
            <v>9.4024999999999999</v>
          </cell>
        </row>
        <row r="204">
          <cell r="A204">
            <v>42656</v>
          </cell>
          <cell r="MH204">
            <v>10.07</v>
          </cell>
        </row>
        <row r="205">
          <cell r="A205">
            <v>42657</v>
          </cell>
          <cell r="MH205">
            <v>10.96875</v>
          </cell>
        </row>
        <row r="206">
          <cell r="A206">
            <v>42658</v>
          </cell>
          <cell r="MH206">
            <v>10.43</v>
          </cell>
        </row>
        <row r="207">
          <cell r="A207">
            <v>42659</v>
          </cell>
          <cell r="MH207">
            <v>9.9362499999999994</v>
          </cell>
        </row>
        <row r="208">
          <cell r="A208">
            <v>42660</v>
          </cell>
          <cell r="MH208">
            <v>8.84</v>
          </cell>
        </row>
        <row r="209">
          <cell r="A209">
            <v>42661</v>
          </cell>
          <cell r="MH209">
            <v>9.4312500000000004</v>
          </cell>
        </row>
        <row r="210">
          <cell r="A210">
            <v>42662</v>
          </cell>
          <cell r="MH210">
            <v>9.4887499999999996</v>
          </cell>
        </row>
        <row r="211">
          <cell r="A211">
            <v>42663</v>
          </cell>
          <cell r="MH211">
            <v>9.6137499999999996</v>
          </cell>
        </row>
        <row r="212">
          <cell r="A212">
            <v>42664</v>
          </cell>
          <cell r="MH212">
            <v>10.005000000000001</v>
          </cell>
        </row>
        <row r="213">
          <cell r="A213">
            <v>42665</v>
          </cell>
          <cell r="MH213">
            <v>10.27375</v>
          </cell>
        </row>
        <row r="214">
          <cell r="A214">
            <v>42666</v>
          </cell>
          <cell r="MH214">
            <v>9.2424999999999997</v>
          </cell>
        </row>
        <row r="215">
          <cell r="A215">
            <v>42667</v>
          </cell>
          <cell r="MH215">
            <v>9.6737500000000001</v>
          </cell>
        </row>
        <row r="216">
          <cell r="A216">
            <v>42668</v>
          </cell>
          <cell r="MH216">
            <v>9.5500000000000007</v>
          </cell>
        </row>
        <row r="217">
          <cell r="A217">
            <v>42669</v>
          </cell>
          <cell r="MH217">
            <v>10.112500000000001</v>
          </cell>
        </row>
        <row r="218">
          <cell r="A218">
            <v>42670</v>
          </cell>
          <cell r="MH218">
            <v>9.4412500000000001</v>
          </cell>
        </row>
        <row r="219">
          <cell r="A219">
            <v>42671</v>
          </cell>
          <cell r="MH219">
            <v>9.4725000000000001</v>
          </cell>
        </row>
        <row r="220">
          <cell r="A220">
            <v>42672</v>
          </cell>
          <cell r="MH220">
            <v>9.84375</v>
          </cell>
        </row>
        <row r="221">
          <cell r="A221">
            <v>42673</v>
          </cell>
          <cell r="MH221">
            <v>9.0225000000000009</v>
          </cell>
        </row>
        <row r="222">
          <cell r="A222">
            <v>42674</v>
          </cell>
          <cell r="MH222">
            <v>8.9875000000000007</v>
          </cell>
        </row>
        <row r="223">
          <cell r="A223" t="str">
            <v>Total Oct'16</v>
          </cell>
          <cell r="MH223">
            <v>279.25750000000005</v>
          </cell>
        </row>
        <row r="224">
          <cell r="A224">
            <v>42675</v>
          </cell>
          <cell r="MH224">
            <v>8.7725000000000009</v>
          </cell>
        </row>
        <row r="225">
          <cell r="A225">
            <v>42676</v>
          </cell>
          <cell r="MH225">
            <v>9.1337499999999991</v>
          </cell>
        </row>
        <row r="226">
          <cell r="A226">
            <v>42677</v>
          </cell>
          <cell r="MH226">
            <v>9.01</v>
          </cell>
        </row>
        <row r="227">
          <cell r="A227">
            <v>42678</v>
          </cell>
          <cell r="MH227">
            <v>8.9975000000000005</v>
          </cell>
        </row>
        <row r="228">
          <cell r="A228">
            <v>42679</v>
          </cell>
          <cell r="MH228">
            <v>9.125</v>
          </cell>
        </row>
        <row r="229">
          <cell r="A229">
            <v>42680</v>
          </cell>
          <cell r="MH229">
            <v>8.9875000000000007</v>
          </cell>
        </row>
        <row r="230">
          <cell r="A230">
            <v>42681</v>
          </cell>
          <cell r="MH230">
            <v>9.3812499999999996</v>
          </cell>
        </row>
        <row r="231">
          <cell r="A231">
            <v>42682</v>
          </cell>
          <cell r="MH231">
            <v>9.6337499999999991</v>
          </cell>
        </row>
        <row r="232">
          <cell r="A232">
            <v>42683</v>
          </cell>
          <cell r="MH232">
            <v>10.1675</v>
          </cell>
        </row>
        <row r="233">
          <cell r="A233">
            <v>42684</v>
          </cell>
          <cell r="MH233">
            <v>9.4474999999999998</v>
          </cell>
        </row>
        <row r="234">
          <cell r="A234">
            <v>42685</v>
          </cell>
          <cell r="MH234">
            <v>9.4162499999999998</v>
          </cell>
        </row>
        <row r="235">
          <cell r="A235">
            <v>42686</v>
          </cell>
          <cell r="MH235">
            <v>9.0399999999999991</v>
          </cell>
        </row>
        <row r="236">
          <cell r="A236">
            <v>42687</v>
          </cell>
          <cell r="MH236">
            <v>8.7100000000000009</v>
          </cell>
        </row>
        <row r="237">
          <cell r="A237">
            <v>42688</v>
          </cell>
          <cell r="MH237">
            <v>9.1062499999999993</v>
          </cell>
        </row>
        <row r="238">
          <cell r="A238">
            <v>42689</v>
          </cell>
          <cell r="MH238">
            <v>9.15625</v>
          </cell>
        </row>
        <row r="239">
          <cell r="A239">
            <v>42690</v>
          </cell>
          <cell r="MH239">
            <v>9.1449999999999996</v>
          </cell>
        </row>
        <row r="240">
          <cell r="A240">
            <v>42691</v>
          </cell>
          <cell r="MH240">
            <v>9.1675000000000004</v>
          </cell>
        </row>
        <row r="241">
          <cell r="A241">
            <v>42692</v>
          </cell>
          <cell r="MH241">
            <v>9.2322500000000005</v>
          </cell>
        </row>
        <row r="242">
          <cell r="A242">
            <v>42693</v>
          </cell>
          <cell r="MH242">
            <v>7.0107499999999998</v>
          </cell>
        </row>
        <row r="243">
          <cell r="A243">
            <v>42694</v>
          </cell>
          <cell r="MH243">
            <v>5.3224999999999998</v>
          </cell>
        </row>
        <row r="244">
          <cell r="A244">
            <v>42695</v>
          </cell>
          <cell r="MH244">
            <v>9.5727499999999992</v>
          </cell>
        </row>
        <row r="245">
          <cell r="A245">
            <v>42696</v>
          </cell>
          <cell r="MH245">
            <v>9.6267499999999995</v>
          </cell>
        </row>
        <row r="246">
          <cell r="A246">
            <v>42697</v>
          </cell>
          <cell r="MH246">
            <v>9.4459999999999997</v>
          </cell>
        </row>
        <row r="247">
          <cell r="A247">
            <v>42698</v>
          </cell>
          <cell r="MH247">
            <v>9.3782499999999995</v>
          </cell>
        </row>
        <row r="248">
          <cell r="A248">
            <v>42699</v>
          </cell>
          <cell r="MH248">
            <v>9.1769999999999996</v>
          </cell>
        </row>
        <row r="249">
          <cell r="A249">
            <v>42700</v>
          </cell>
          <cell r="MH249">
            <v>9.32775</v>
          </cell>
        </row>
        <row r="250">
          <cell r="A250">
            <v>42701</v>
          </cell>
          <cell r="MH250">
            <v>9.4537499999999994</v>
          </cell>
        </row>
        <row r="251">
          <cell r="A251">
            <v>42702</v>
          </cell>
          <cell r="MH251">
            <v>9.0162499999999994</v>
          </cell>
        </row>
        <row r="252">
          <cell r="A252">
            <v>42703</v>
          </cell>
          <cell r="MH252">
            <v>8.7524999999999995</v>
          </cell>
        </row>
        <row r="253">
          <cell r="A253">
            <v>42704</v>
          </cell>
          <cell r="MH253">
            <v>9.5015000000000001</v>
          </cell>
        </row>
        <row r="254">
          <cell r="A254" t="str">
            <v>Total Nov'16</v>
          </cell>
          <cell r="MH254">
            <v>271.21550000000002</v>
          </cell>
        </row>
        <row r="255">
          <cell r="A255">
            <v>42705</v>
          </cell>
          <cell r="MH255">
            <v>10.342750000000001</v>
          </cell>
        </row>
        <row r="256">
          <cell r="A256">
            <v>42706</v>
          </cell>
          <cell r="MH256">
            <v>10.366</v>
          </cell>
        </row>
        <row r="257">
          <cell r="A257">
            <v>42707</v>
          </cell>
          <cell r="MH257">
            <v>9.2774999999999999</v>
          </cell>
        </row>
        <row r="258">
          <cell r="A258">
            <v>42708</v>
          </cell>
          <cell r="MH258">
            <v>3.7337500000000001</v>
          </cell>
        </row>
        <row r="259">
          <cell r="A259">
            <v>42709</v>
          </cell>
          <cell r="MH259">
            <v>0</v>
          </cell>
        </row>
        <row r="260">
          <cell r="A260">
            <v>42710</v>
          </cell>
          <cell r="MH260">
            <v>0</v>
          </cell>
        </row>
        <row r="261">
          <cell r="A261">
            <v>42711</v>
          </cell>
          <cell r="MH261">
            <v>8.9037500000000005</v>
          </cell>
        </row>
        <row r="262">
          <cell r="A262">
            <v>42712</v>
          </cell>
          <cell r="MH262">
            <v>10.70125</v>
          </cell>
        </row>
        <row r="263">
          <cell r="A263">
            <v>42713</v>
          </cell>
          <cell r="MH263">
            <v>9.8930000000000007</v>
          </cell>
        </row>
        <row r="264">
          <cell r="A264">
            <v>42714</v>
          </cell>
          <cell r="MH264">
            <v>9.9540000000000006</v>
          </cell>
        </row>
        <row r="265">
          <cell r="A265">
            <v>42715</v>
          </cell>
          <cell r="MH265">
            <v>10.18</v>
          </cell>
        </row>
        <row r="266">
          <cell r="A266">
            <v>42716</v>
          </cell>
          <cell r="MH266">
            <v>10.0525</v>
          </cell>
        </row>
        <row r="267">
          <cell r="A267">
            <v>42717</v>
          </cell>
          <cell r="MH267">
            <v>3.5074999999999998</v>
          </cell>
        </row>
        <row r="268">
          <cell r="A268">
            <v>42718</v>
          </cell>
          <cell r="MH268">
            <v>0</v>
          </cell>
        </row>
        <row r="269">
          <cell r="A269">
            <v>42719</v>
          </cell>
          <cell r="MH269">
            <v>0</v>
          </cell>
        </row>
        <row r="270">
          <cell r="A270">
            <v>42720</v>
          </cell>
          <cell r="MH270">
            <v>2.7345000000000002</v>
          </cell>
        </row>
        <row r="271">
          <cell r="A271">
            <v>42721</v>
          </cell>
          <cell r="MH271">
            <v>10.147500000000001</v>
          </cell>
        </row>
        <row r="272">
          <cell r="A272">
            <v>42722</v>
          </cell>
          <cell r="MH272">
            <v>9.3849999999999998</v>
          </cell>
        </row>
        <row r="273">
          <cell r="A273">
            <v>42723</v>
          </cell>
          <cell r="MH273">
            <v>10.3825</v>
          </cell>
        </row>
        <row r="274">
          <cell r="A274">
            <v>42724</v>
          </cell>
          <cell r="MH274">
            <v>9.5399999999999991</v>
          </cell>
        </row>
        <row r="275">
          <cell r="A275">
            <v>42725</v>
          </cell>
          <cell r="MH275">
            <v>10.692500000000001</v>
          </cell>
        </row>
        <row r="276">
          <cell r="A276">
            <v>42726</v>
          </cell>
          <cell r="MH276">
            <v>9.3450000000000006</v>
          </cell>
        </row>
        <row r="277">
          <cell r="A277">
            <v>42727</v>
          </cell>
          <cell r="MH277">
            <v>10.4825</v>
          </cell>
        </row>
        <row r="278">
          <cell r="A278">
            <v>42728</v>
          </cell>
          <cell r="MH278">
            <v>9.5649999999999995</v>
          </cell>
        </row>
        <row r="279">
          <cell r="A279">
            <v>42729</v>
          </cell>
          <cell r="MH279">
            <v>9.8862500000000004</v>
          </cell>
        </row>
        <row r="280">
          <cell r="A280">
            <v>42730</v>
          </cell>
          <cell r="MH280">
            <v>10.37</v>
          </cell>
        </row>
        <row r="281">
          <cell r="A281">
            <v>42731</v>
          </cell>
          <cell r="MH281">
            <v>10.52</v>
          </cell>
        </row>
        <row r="282">
          <cell r="A282">
            <v>42732</v>
          </cell>
          <cell r="MH282">
            <v>10.31</v>
          </cell>
        </row>
        <row r="283">
          <cell r="A283">
            <v>42733</v>
          </cell>
          <cell r="MH283">
            <v>10.387499999999999</v>
          </cell>
        </row>
        <row r="284">
          <cell r="A284">
            <v>42734</v>
          </cell>
          <cell r="MH284">
            <v>9.5549999999999997</v>
          </cell>
        </row>
        <row r="285">
          <cell r="A285">
            <v>42735</v>
          </cell>
          <cell r="MH285">
            <v>9.8249999999999993</v>
          </cell>
        </row>
        <row r="286">
          <cell r="A286" t="str">
            <v>Total Dec'16</v>
          </cell>
          <cell r="MH286">
            <v>250.04024999999996</v>
          </cell>
        </row>
        <row r="287">
          <cell r="A287">
            <v>42736</v>
          </cell>
          <cell r="MH287">
            <v>9.1612500000000008</v>
          </cell>
        </row>
        <row r="288">
          <cell r="A288">
            <v>42737</v>
          </cell>
          <cell r="MH288">
            <v>10.2425</v>
          </cell>
        </row>
        <row r="289">
          <cell r="A289">
            <v>42738</v>
          </cell>
          <cell r="MH289">
            <v>10.205</v>
          </cell>
        </row>
        <row r="290">
          <cell r="A290">
            <v>42739</v>
          </cell>
          <cell r="MH290">
            <v>10.5525</v>
          </cell>
        </row>
        <row r="291">
          <cell r="A291">
            <v>42740</v>
          </cell>
          <cell r="MH291">
            <v>10.645</v>
          </cell>
        </row>
        <row r="292">
          <cell r="A292">
            <v>42741</v>
          </cell>
          <cell r="MH292">
            <v>10.6</v>
          </cell>
        </row>
        <row r="293">
          <cell r="A293">
            <v>42742</v>
          </cell>
          <cell r="MH293">
            <v>10.1275</v>
          </cell>
        </row>
        <row r="294">
          <cell r="A294">
            <v>42743</v>
          </cell>
          <cell r="MH294">
            <v>9.5175000000000001</v>
          </cell>
        </row>
        <row r="295">
          <cell r="A295">
            <v>42744</v>
          </cell>
          <cell r="MH295">
            <v>10.2525</v>
          </cell>
        </row>
        <row r="296">
          <cell r="A296">
            <v>42745</v>
          </cell>
          <cell r="MH296">
            <v>9.6199999999999992</v>
          </cell>
        </row>
        <row r="297">
          <cell r="A297">
            <v>42746</v>
          </cell>
          <cell r="MH297">
            <v>10.3125</v>
          </cell>
        </row>
        <row r="298">
          <cell r="A298">
            <v>42747</v>
          </cell>
          <cell r="MH298">
            <v>10.442500000000001</v>
          </cell>
        </row>
        <row r="299">
          <cell r="A299">
            <v>42748</v>
          </cell>
          <cell r="MH299">
            <v>9.6662499999999998</v>
          </cell>
        </row>
        <row r="300">
          <cell r="A300">
            <v>42749</v>
          </cell>
          <cell r="MH300">
            <v>9.9450000000000003</v>
          </cell>
        </row>
        <row r="301">
          <cell r="A301">
            <v>42750</v>
          </cell>
          <cell r="MH301">
            <v>9.4075000000000006</v>
          </cell>
        </row>
        <row r="302">
          <cell r="A302">
            <v>42751</v>
          </cell>
          <cell r="MH302">
            <v>10.1175</v>
          </cell>
        </row>
        <row r="303">
          <cell r="A303">
            <v>42752</v>
          </cell>
          <cell r="MH303">
            <v>9.8475000000000001</v>
          </cell>
        </row>
        <row r="304">
          <cell r="A304">
            <v>42753</v>
          </cell>
          <cell r="MH304">
            <v>10.0975</v>
          </cell>
        </row>
        <row r="305">
          <cell r="A305">
            <v>42754</v>
          </cell>
          <cell r="MH305">
            <v>10.63625</v>
          </cell>
        </row>
        <row r="306">
          <cell r="A306">
            <v>42755</v>
          </cell>
          <cell r="MH306">
            <v>10.362500000000001</v>
          </cell>
        </row>
        <row r="307">
          <cell r="A307">
            <v>42756</v>
          </cell>
          <cell r="MH307">
            <v>10.43</v>
          </cell>
        </row>
        <row r="308">
          <cell r="A308">
            <v>42757</v>
          </cell>
          <cell r="MH308">
            <v>10.045</v>
          </cell>
        </row>
        <row r="309">
          <cell r="A309">
            <v>42758</v>
          </cell>
          <cell r="MH309">
            <v>10.407500000000001</v>
          </cell>
        </row>
        <row r="310">
          <cell r="A310">
            <v>42759</v>
          </cell>
          <cell r="MH310">
            <v>10.5025</v>
          </cell>
        </row>
        <row r="311">
          <cell r="A311">
            <v>42760</v>
          </cell>
          <cell r="MH311">
            <v>10.41</v>
          </cell>
        </row>
        <row r="312">
          <cell r="A312">
            <v>42761</v>
          </cell>
          <cell r="MH312">
            <v>9.4975000000000005</v>
          </cell>
        </row>
        <row r="313">
          <cell r="A313">
            <v>42762</v>
          </cell>
          <cell r="MH313">
            <v>9.4375</v>
          </cell>
        </row>
        <row r="314">
          <cell r="A314">
            <v>42763</v>
          </cell>
          <cell r="MH314">
            <v>10.0725</v>
          </cell>
        </row>
        <row r="315">
          <cell r="A315">
            <v>42764</v>
          </cell>
          <cell r="MH315">
            <v>9.9425000000000008</v>
          </cell>
        </row>
        <row r="316">
          <cell r="A316">
            <v>42765</v>
          </cell>
          <cell r="MH316">
            <v>10.123749999999999</v>
          </cell>
        </row>
        <row r="317">
          <cell r="A317">
            <v>42766</v>
          </cell>
          <cell r="MH317">
            <v>9.2974999999999994</v>
          </cell>
        </row>
        <row r="318">
          <cell r="A318" t="str">
            <v>Total Jan'17</v>
          </cell>
          <cell r="MH318">
            <v>311.92499999999995</v>
          </cell>
        </row>
        <row r="319">
          <cell r="A319">
            <v>42767</v>
          </cell>
          <cell r="MH319">
            <v>10.220000000000001</v>
          </cell>
        </row>
        <row r="320">
          <cell r="A320">
            <v>42768</v>
          </cell>
          <cell r="MH320">
            <v>10.19125</v>
          </cell>
        </row>
        <row r="321">
          <cell r="A321">
            <v>42769</v>
          </cell>
          <cell r="MH321">
            <v>9.9625000000000004</v>
          </cell>
        </row>
        <row r="322">
          <cell r="A322">
            <v>42770</v>
          </cell>
          <cell r="MH322">
            <v>9.1724999999999994</v>
          </cell>
        </row>
        <row r="323">
          <cell r="A323">
            <v>42771</v>
          </cell>
          <cell r="MH323">
            <v>0</v>
          </cell>
        </row>
        <row r="324">
          <cell r="A324">
            <v>42772</v>
          </cell>
          <cell r="MH324">
            <v>0</v>
          </cell>
        </row>
        <row r="325">
          <cell r="A325">
            <v>42773</v>
          </cell>
          <cell r="MH325">
            <v>7.1630000000000003</v>
          </cell>
        </row>
        <row r="326">
          <cell r="A326">
            <v>42774</v>
          </cell>
          <cell r="MH326">
            <v>9.8949999999999996</v>
          </cell>
        </row>
        <row r="327">
          <cell r="A327">
            <v>42775</v>
          </cell>
          <cell r="MH327">
            <v>9.9450000000000003</v>
          </cell>
        </row>
        <row r="328">
          <cell r="A328">
            <v>42776</v>
          </cell>
          <cell r="MH328">
            <v>9.8524999999999991</v>
          </cell>
        </row>
        <row r="329">
          <cell r="A329">
            <v>42777</v>
          </cell>
          <cell r="MH329">
            <v>9.5250000000000004</v>
          </cell>
        </row>
        <row r="330">
          <cell r="A330">
            <v>42778</v>
          </cell>
          <cell r="MH330">
            <v>9.3175000000000008</v>
          </cell>
        </row>
        <row r="331">
          <cell r="A331">
            <v>42779</v>
          </cell>
          <cell r="MH331">
            <v>9.5574999999999992</v>
          </cell>
        </row>
        <row r="332">
          <cell r="A332">
            <v>42780</v>
          </cell>
          <cell r="MH332">
            <v>9.3699999999999992</v>
          </cell>
        </row>
        <row r="333">
          <cell r="A333">
            <v>42781</v>
          </cell>
          <cell r="MH333">
            <v>9.4262499999999996</v>
          </cell>
        </row>
        <row r="334">
          <cell r="A334">
            <v>42782</v>
          </cell>
          <cell r="MH334">
            <v>9.1649999999999991</v>
          </cell>
        </row>
        <row r="335">
          <cell r="A335">
            <v>42783</v>
          </cell>
          <cell r="MH335">
            <v>9.3049999999999997</v>
          </cell>
        </row>
        <row r="336">
          <cell r="A336">
            <v>42784</v>
          </cell>
          <cell r="MH336">
            <v>9.19</v>
          </cell>
        </row>
        <row r="337">
          <cell r="A337">
            <v>42785</v>
          </cell>
          <cell r="MH337">
            <v>9.06</v>
          </cell>
        </row>
        <row r="338">
          <cell r="A338">
            <v>42786</v>
          </cell>
          <cell r="MH338">
            <v>8.8224999999999998</v>
          </cell>
        </row>
        <row r="339">
          <cell r="A339">
            <v>42787</v>
          </cell>
          <cell r="MH339">
            <v>9.1</v>
          </cell>
        </row>
        <row r="340">
          <cell r="A340">
            <v>42788</v>
          </cell>
          <cell r="MH340">
            <v>9.4774999999999991</v>
          </cell>
        </row>
        <row r="341">
          <cell r="A341">
            <v>42789</v>
          </cell>
          <cell r="MH341">
            <v>9.6925000000000008</v>
          </cell>
        </row>
        <row r="342">
          <cell r="A342">
            <v>42790</v>
          </cell>
          <cell r="MH342">
            <v>9.75</v>
          </cell>
        </row>
        <row r="343">
          <cell r="A343">
            <v>42791</v>
          </cell>
          <cell r="MH343">
            <v>10.21625</v>
          </cell>
        </row>
        <row r="344">
          <cell r="A344">
            <v>42792</v>
          </cell>
          <cell r="MH344">
            <v>9.5875000000000004</v>
          </cell>
        </row>
        <row r="345">
          <cell r="A345">
            <v>42793</v>
          </cell>
          <cell r="MH345">
            <v>9.2799999999999994</v>
          </cell>
        </row>
        <row r="346">
          <cell r="A346">
            <v>42794</v>
          </cell>
          <cell r="MH346">
            <v>9.3874999999999993</v>
          </cell>
        </row>
        <row r="347">
          <cell r="A347" t="str">
            <v>Total Feb'17</v>
          </cell>
          <cell r="MH347">
            <v>245.63174999999998</v>
          </cell>
        </row>
        <row r="348">
          <cell r="A348">
            <v>42795</v>
          </cell>
          <cell r="MH348">
            <v>9.36</v>
          </cell>
        </row>
        <row r="349">
          <cell r="A349">
            <v>42796</v>
          </cell>
          <cell r="MH349">
            <v>9.3249999999999993</v>
          </cell>
        </row>
        <row r="350">
          <cell r="A350">
            <v>42797</v>
          </cell>
          <cell r="MH350">
            <v>10.37</v>
          </cell>
        </row>
        <row r="351">
          <cell r="A351">
            <v>42798</v>
          </cell>
          <cell r="MH351">
            <v>10.1525</v>
          </cell>
        </row>
        <row r="352">
          <cell r="A352">
            <v>42799</v>
          </cell>
          <cell r="MH352">
            <v>9.2375000000000007</v>
          </cell>
        </row>
        <row r="353">
          <cell r="A353">
            <v>42800</v>
          </cell>
          <cell r="MH353">
            <v>9.5762499999999999</v>
          </cell>
        </row>
        <row r="354">
          <cell r="A354">
            <v>42801</v>
          </cell>
          <cell r="MH354">
            <v>8.7575000000000003</v>
          </cell>
        </row>
        <row r="355">
          <cell r="A355">
            <v>42802</v>
          </cell>
          <cell r="MH355">
            <v>8.94</v>
          </cell>
        </row>
        <row r="356">
          <cell r="A356">
            <v>42803</v>
          </cell>
          <cell r="MH356">
            <v>9.3562499999999993</v>
          </cell>
        </row>
        <row r="357">
          <cell r="A357">
            <v>42804</v>
          </cell>
          <cell r="MH357">
            <v>9.35</v>
          </cell>
        </row>
        <row r="358">
          <cell r="A358">
            <v>42805</v>
          </cell>
          <cell r="MH358">
            <v>9.5724999999999998</v>
          </cell>
        </row>
        <row r="359">
          <cell r="A359">
            <v>42806</v>
          </cell>
          <cell r="MH359">
            <v>9.0775000000000006</v>
          </cell>
        </row>
        <row r="360">
          <cell r="A360">
            <v>42807</v>
          </cell>
          <cell r="MH360">
            <v>8.0150000000000006</v>
          </cell>
        </row>
        <row r="361">
          <cell r="A361">
            <v>42808</v>
          </cell>
          <cell r="MH361">
            <v>9.5425000000000004</v>
          </cell>
        </row>
        <row r="362">
          <cell r="A362">
            <v>42809</v>
          </cell>
          <cell r="MH362">
            <v>10.262499999999999</v>
          </cell>
        </row>
        <row r="363">
          <cell r="A363">
            <v>42810</v>
          </cell>
          <cell r="MH363">
            <v>9.6769999999999996</v>
          </cell>
        </row>
        <row r="364">
          <cell r="A364">
            <v>42811</v>
          </cell>
          <cell r="MH364">
            <v>9.2279999999999998</v>
          </cell>
        </row>
        <row r="365">
          <cell r="A365">
            <v>42812</v>
          </cell>
          <cell r="MH365">
            <v>9.3480000000000008</v>
          </cell>
        </row>
        <row r="366">
          <cell r="A366">
            <v>42813</v>
          </cell>
          <cell r="MH366">
            <v>8.6125000000000007</v>
          </cell>
        </row>
        <row r="367">
          <cell r="A367">
            <v>42814</v>
          </cell>
          <cell r="MH367">
            <v>9.1485000000000003</v>
          </cell>
        </row>
        <row r="368">
          <cell r="A368">
            <v>42815</v>
          </cell>
          <cell r="MH368">
            <v>0</v>
          </cell>
        </row>
        <row r="369">
          <cell r="A369">
            <v>42816</v>
          </cell>
          <cell r="MH369">
            <v>0.52500000000000002</v>
          </cell>
        </row>
        <row r="370">
          <cell r="A370">
            <v>42817</v>
          </cell>
          <cell r="MH370">
            <v>9.9655000000000005</v>
          </cell>
        </row>
        <row r="371">
          <cell r="A371">
            <v>42818</v>
          </cell>
          <cell r="MH371">
            <v>9.9945000000000004</v>
          </cell>
        </row>
        <row r="372">
          <cell r="A372">
            <v>42819</v>
          </cell>
          <cell r="MH372">
            <v>10.23175</v>
          </cell>
        </row>
        <row r="373">
          <cell r="A373">
            <v>42820</v>
          </cell>
          <cell r="MH373">
            <v>9.19</v>
          </cell>
        </row>
        <row r="374">
          <cell r="A374">
            <v>42821</v>
          </cell>
          <cell r="MH374">
            <v>9.9039999999999999</v>
          </cell>
        </row>
        <row r="375">
          <cell r="A375">
            <v>42822</v>
          </cell>
          <cell r="MH375">
            <v>10.044</v>
          </cell>
        </row>
        <row r="376">
          <cell r="A376">
            <v>42823</v>
          </cell>
          <cell r="MH376">
            <v>9.7940000000000005</v>
          </cell>
        </row>
        <row r="377">
          <cell r="A377">
            <v>42824</v>
          </cell>
          <cell r="MH377">
            <v>9.8710000000000004</v>
          </cell>
        </row>
        <row r="378">
          <cell r="A378">
            <v>42825</v>
          </cell>
          <cell r="MH378">
            <v>10.0535</v>
          </cell>
        </row>
        <row r="379">
          <cell r="A379" t="str">
            <v>Total Mar'17</v>
          </cell>
          <cell r="MH379">
            <v>276.48224999999996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1.1PAF"/>
      <sheetName val="1.1a Unit PAF"/>
      <sheetName val="1.2 PLF"/>
      <sheetName val="1.2a Unit PLF"/>
      <sheetName val="1.3 Gen"/>
      <sheetName val="Net Gen 15-16"/>
      <sheetName val="1.4(a) Aux Con"/>
      <sheetName val="1.5 Net Energy"/>
      <sheetName val="PP (MU) 2016-21"/>
      <sheetName val="Supporting Sheet (WB)"/>
      <sheetName val="Export"/>
      <sheetName val="1.6a PP Unit (2)"/>
      <sheetName val="1.7 T &amp; D% (2)"/>
      <sheetName val="Form E(A) "/>
      <sheetName val=" 1.8 AT &amp; C LOSS (1)"/>
      <sheetName val="Bilateral Export"/>
      <sheetName val="1.9 Energy BAl (2)"/>
      <sheetName val="Sheet5"/>
      <sheetName val="1.6a PP Unit"/>
      <sheetName val="1.7 T &amp; D%"/>
      <sheetName val="1.8 ATC LOSS"/>
      <sheetName val="1.9 Energy BAl"/>
      <sheetName val="1.9(a)-(d)"/>
      <sheetName val="1.10(a &amp; b) PP Cost"/>
      <sheetName val="11 Fuel Cost"/>
      <sheetName val="12 Gencost"/>
      <sheetName val="13 Trans"/>
      <sheetName val="14 Avg Trans"/>
      <sheetName val="15  Dist"/>
      <sheetName val="16 Selling"/>
      <sheetName val="17 Central Exp"/>
      <sheetName val="17ag"/>
      <sheetName val="17h"/>
      <sheetName val="17i"/>
      <sheetName val="17j&amp;k"/>
      <sheetName val="18"/>
      <sheetName val="18(a) CWIP"/>
      <sheetName val="18(b) Intangible"/>
      <sheetName val="18(c1 &amp; c2) Invest"/>
      <sheetName val="19a  CAPEX"/>
      <sheetName val="19(b) programme"/>
      <sheetName val="19(c) Specification"/>
      <sheetName val="20a Equity"/>
      <sheetName val="20b Debt"/>
      <sheetName val="21 Spl Alloc"/>
      <sheetName val="22 ROE"/>
      <sheetName val="23 Incentive"/>
      <sheetName val="24 Benefits"/>
      <sheetName val="25 tariff income"/>
      <sheetName val="25 tariff income (Rev.)"/>
      <sheetName val="26 other income"/>
      <sheetName val="27 wheeling"/>
      <sheetName val="Annex A"/>
      <sheetName val="28 FPPCA"/>
      <sheetName val="Form A"/>
      <sheetName val="Form B"/>
      <sheetName val="Form C"/>
      <sheetName val="Form D"/>
      <sheetName val="Form E(A)"/>
      <sheetName val="E(B) corrected"/>
      <sheetName val="Form E(T)"/>
      <sheetName val="1.9(a)-(d) (2)"/>
      <sheetName val="POC Loss"/>
      <sheetName val="PP Cost (new)"/>
      <sheetName val="1.10(a &amp; b) PP Cost (2)"/>
      <sheetName val="EC &amp; CC"/>
      <sheetName val="PGCIL"/>
      <sheetName val="POSOCO"/>
      <sheetName val="ULDC &amp; Supp "/>
      <sheetName val="NHPC"/>
      <sheetName val="NTPC Coal"/>
      <sheetName val="NTPC"/>
      <sheetName val="NVVNL"/>
      <sheetName val="NVVNL Coal &amp; Solar"/>
      <sheetName val="MPL"/>
      <sheetName val="T &amp; D (2016-21)"/>
      <sheetName val="PTC"/>
      <sheetName val="14 Avg Trans (2)"/>
      <sheetName val="25 tariff income (2)"/>
      <sheetName val="26 other income (2)"/>
      <sheetName val="ARR 2015-16"/>
      <sheetName val="Exchange"/>
      <sheetName val="2015-16 SALE"/>
      <sheetName val="2015-16 LOAD DETAILS"/>
      <sheetName val="T&amp;D (1st) (2)"/>
      <sheetName val="Yrly 15-16 DC-SG "/>
      <sheetName val="Own Generation for Dist"/>
      <sheetName val="UI (2)"/>
      <sheetName val="Weightage EC"/>
      <sheetName val="En-charge(17-21)"/>
      <sheetName val="Sheet1"/>
      <sheetName val="UI"/>
      <sheetName val="1 (2)"/>
      <sheetName val="1"/>
      <sheetName val="2"/>
      <sheetName val="Sheet2"/>
    </sheetNames>
    <sheetDataSet>
      <sheetData sheetId="0" refreshError="1"/>
      <sheetData sheetId="1" refreshError="1">
        <row r="9">
          <cell r="C9">
            <v>86.16</v>
          </cell>
        </row>
        <row r="12">
          <cell r="C12">
            <v>57.55</v>
          </cell>
          <cell r="D12">
            <v>68.88</v>
          </cell>
          <cell r="E12">
            <v>60.31</v>
          </cell>
          <cell r="F12">
            <v>63.39</v>
          </cell>
          <cell r="G12">
            <v>61.37</v>
          </cell>
          <cell r="H12">
            <v>59.85</v>
          </cell>
          <cell r="I12">
            <v>65.03</v>
          </cell>
          <cell r="J12">
            <v>69.62</v>
          </cell>
          <cell r="K12">
            <v>58.090054794520555</v>
          </cell>
          <cell r="L12">
            <v>60.16</v>
          </cell>
        </row>
      </sheetData>
      <sheetData sheetId="2" refreshError="1"/>
      <sheetData sheetId="3" refreshError="1"/>
      <sheetData sheetId="4" refreshError="1">
        <row r="8">
          <cell r="B8">
            <v>86.16</v>
          </cell>
        </row>
        <row r="15">
          <cell r="B15">
            <v>57.55</v>
          </cell>
          <cell r="C15">
            <v>68.88</v>
          </cell>
          <cell r="D15">
            <v>60.31</v>
          </cell>
          <cell r="E15">
            <v>63.39</v>
          </cell>
          <cell r="F15">
            <v>61.37</v>
          </cell>
          <cell r="G15">
            <v>59.85</v>
          </cell>
          <cell r="H15">
            <v>55.71</v>
          </cell>
          <cell r="I15">
            <v>39.950000000000003</v>
          </cell>
          <cell r="J15">
            <v>30.87</v>
          </cell>
          <cell r="K15">
            <v>19.489999999999998</v>
          </cell>
        </row>
        <row r="16">
          <cell r="I16">
            <v>30.4</v>
          </cell>
          <cell r="J16">
            <v>40.549999999999997</v>
          </cell>
          <cell r="K16">
            <v>52.13</v>
          </cell>
        </row>
        <row r="17">
          <cell r="I17">
            <v>24.11</v>
          </cell>
          <cell r="J17">
            <v>17.43</v>
          </cell>
          <cell r="K17">
            <v>29.2</v>
          </cell>
        </row>
      </sheetData>
      <sheetData sheetId="5" refreshError="1"/>
      <sheetData sheetId="6" refreshError="1"/>
      <sheetData sheetId="7" refreshError="1"/>
      <sheetData sheetId="8" refreshError="1">
        <row r="27">
          <cell r="C27">
            <v>4232.0340300000007</v>
          </cell>
        </row>
        <row r="121">
          <cell r="C121">
            <v>2842.38</v>
          </cell>
          <cell r="D121">
            <v>3411.5729999999999</v>
          </cell>
          <cell r="E121">
            <v>2995.6750000000002</v>
          </cell>
          <cell r="F121">
            <v>3139.8399999999997</v>
          </cell>
          <cell r="G121">
            <v>3039.8835400000003</v>
          </cell>
          <cell r="H121">
            <v>2964.44</v>
          </cell>
          <cell r="I121">
            <v>2759.1819999999998</v>
          </cell>
          <cell r="J121">
            <v>1520.2892499999998</v>
          </cell>
          <cell r="K121">
            <v>1438.8710000000001</v>
          </cell>
          <cell r="L121">
            <v>1634.2737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29"/>
  <sheetViews>
    <sheetView showGridLines="0" view="pageBreakPreview" zoomScale="112" zoomScaleSheetLayoutView="112" workbookViewId="0">
      <selection activeCell="C13" sqref="C13"/>
    </sheetView>
  </sheetViews>
  <sheetFormatPr defaultRowHeight="15" x14ac:dyDescent="0.25"/>
  <cols>
    <col min="3" max="3" width="70.7109375" style="2" customWidth="1"/>
  </cols>
  <sheetData>
    <row r="1" spans="2:3" ht="15.75" thickBot="1" x14ac:dyDescent="0.3"/>
    <row r="2" spans="2:3" ht="21" thickBot="1" x14ac:dyDescent="0.3">
      <c r="B2" s="298" t="s">
        <v>117</v>
      </c>
      <c r="C2" s="299"/>
    </row>
    <row r="3" spans="2:3" s="4" customFormat="1" ht="15.75" thickBot="1" x14ac:dyDescent="0.3">
      <c r="B3" s="5" t="s">
        <v>90</v>
      </c>
      <c r="C3" s="6" t="s">
        <v>91</v>
      </c>
    </row>
    <row r="4" spans="2:3" s="7" customFormat="1" x14ac:dyDescent="0.25">
      <c r="B4" s="8">
        <v>1</v>
      </c>
      <c r="C4" s="9" t="s">
        <v>92</v>
      </c>
    </row>
    <row r="5" spans="2:3" s="7" customFormat="1" x14ac:dyDescent="0.25">
      <c r="B5" s="10">
        <v>2</v>
      </c>
      <c r="C5" s="11" t="s">
        <v>93</v>
      </c>
    </row>
    <row r="6" spans="2:3" s="7" customFormat="1" x14ac:dyDescent="0.25">
      <c r="B6" s="10">
        <v>3</v>
      </c>
      <c r="C6" s="11" t="s">
        <v>94</v>
      </c>
    </row>
    <row r="7" spans="2:3" s="7" customFormat="1" x14ac:dyDescent="0.25">
      <c r="B7" s="10">
        <v>4</v>
      </c>
      <c r="C7" s="11" t="s">
        <v>95</v>
      </c>
    </row>
    <row r="8" spans="2:3" s="7" customFormat="1" x14ac:dyDescent="0.25">
      <c r="B8" s="10">
        <v>5</v>
      </c>
      <c r="C8" s="11" t="s">
        <v>96</v>
      </c>
    </row>
    <row r="9" spans="2:3" s="7" customFormat="1" x14ac:dyDescent="0.25">
      <c r="B9" s="10">
        <v>6</v>
      </c>
      <c r="C9" s="11" t="s">
        <v>97</v>
      </c>
    </row>
    <row r="10" spans="2:3" s="7" customFormat="1" x14ac:dyDescent="0.25">
      <c r="B10" s="10">
        <v>7</v>
      </c>
      <c r="C10" s="11" t="s">
        <v>98</v>
      </c>
    </row>
    <row r="11" spans="2:3" s="7" customFormat="1" x14ac:dyDescent="0.25">
      <c r="B11" s="10">
        <v>8</v>
      </c>
      <c r="C11" s="11" t="s">
        <v>99</v>
      </c>
    </row>
    <row r="12" spans="2:3" s="7" customFormat="1" x14ac:dyDescent="0.25">
      <c r="B12" s="10">
        <v>9</v>
      </c>
      <c r="C12" s="11" t="s">
        <v>100</v>
      </c>
    </row>
    <row r="13" spans="2:3" s="7" customFormat="1" x14ac:dyDescent="0.25">
      <c r="B13" s="10">
        <v>10</v>
      </c>
      <c r="C13" s="11" t="s">
        <v>101</v>
      </c>
    </row>
    <row r="14" spans="2:3" s="7" customFormat="1" x14ac:dyDescent="0.25">
      <c r="B14" s="10">
        <v>11</v>
      </c>
      <c r="C14" s="11" t="s">
        <v>102</v>
      </c>
    </row>
    <row r="15" spans="2:3" s="7" customFormat="1" x14ac:dyDescent="0.25">
      <c r="B15" s="10">
        <v>12</v>
      </c>
      <c r="C15" s="11" t="s">
        <v>103</v>
      </c>
    </row>
    <row r="16" spans="2:3" s="7" customFormat="1" x14ac:dyDescent="0.25">
      <c r="B16" s="10">
        <v>13</v>
      </c>
      <c r="C16" s="11" t="s">
        <v>104</v>
      </c>
    </row>
    <row r="17" spans="2:3" s="7" customFormat="1" x14ac:dyDescent="0.25">
      <c r="B17" s="10">
        <v>14</v>
      </c>
      <c r="C17" s="11" t="s">
        <v>105</v>
      </c>
    </row>
    <row r="18" spans="2:3" s="7" customFormat="1" x14ac:dyDescent="0.25">
      <c r="B18" s="10">
        <v>15</v>
      </c>
      <c r="C18" s="11" t="s">
        <v>106</v>
      </c>
    </row>
    <row r="19" spans="2:3" s="7" customFormat="1" x14ac:dyDescent="0.25">
      <c r="B19" s="10">
        <v>16</v>
      </c>
      <c r="C19" s="11" t="s">
        <v>107</v>
      </c>
    </row>
    <row r="20" spans="2:3" s="7" customFormat="1" x14ac:dyDescent="0.25">
      <c r="B20" s="10">
        <v>17</v>
      </c>
      <c r="C20" s="11" t="s">
        <v>108</v>
      </c>
    </row>
    <row r="21" spans="2:3" s="7" customFormat="1" x14ac:dyDescent="0.25">
      <c r="B21" s="10">
        <v>18</v>
      </c>
      <c r="C21" s="11" t="s">
        <v>109</v>
      </c>
    </row>
    <row r="22" spans="2:3" s="7" customFormat="1" x14ac:dyDescent="0.25">
      <c r="B22" s="10">
        <v>19</v>
      </c>
      <c r="C22" s="11" t="s">
        <v>110</v>
      </c>
    </row>
    <row r="23" spans="2:3" s="7" customFormat="1" x14ac:dyDescent="0.25">
      <c r="B23" s="10">
        <v>20</v>
      </c>
      <c r="C23" s="11" t="s">
        <v>111</v>
      </c>
    </row>
    <row r="24" spans="2:3" s="7" customFormat="1" x14ac:dyDescent="0.25">
      <c r="B24" s="10">
        <v>21</v>
      </c>
      <c r="C24" s="11" t="s">
        <v>112</v>
      </c>
    </row>
    <row r="25" spans="2:3" s="7" customFormat="1" x14ac:dyDescent="0.25">
      <c r="B25" s="10">
        <v>22</v>
      </c>
      <c r="C25" s="11" t="s">
        <v>113</v>
      </c>
    </row>
    <row r="26" spans="2:3" s="7" customFormat="1" x14ac:dyDescent="0.25">
      <c r="B26" s="10">
        <v>23</v>
      </c>
      <c r="C26" s="11" t="s">
        <v>114</v>
      </c>
    </row>
    <row r="27" spans="2:3" s="7" customFormat="1" x14ac:dyDescent="0.25">
      <c r="B27" s="10">
        <v>24</v>
      </c>
      <c r="C27" s="11" t="s">
        <v>115</v>
      </c>
    </row>
    <row r="28" spans="2:3" s="7" customFormat="1" ht="15.75" thickBot="1" x14ac:dyDescent="0.3">
      <c r="B28" s="12">
        <v>25</v>
      </c>
      <c r="C28" s="13" t="s">
        <v>116</v>
      </c>
    </row>
    <row r="29" spans="2:3" ht="29.25" customHeight="1" x14ac:dyDescent="0.25">
      <c r="B29" s="14" t="s">
        <v>118</v>
      </c>
    </row>
  </sheetData>
  <mergeCells count="1">
    <mergeCell ref="B2:C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B2:I37"/>
  <sheetViews>
    <sheetView showGridLines="0" view="pageBreakPreview" topLeftCell="A14" zoomScale="112" zoomScaleSheetLayoutView="112" workbookViewId="0">
      <selection activeCell="D15" sqref="D15"/>
    </sheetView>
  </sheetViews>
  <sheetFormatPr defaultRowHeight="15" x14ac:dyDescent="0.25"/>
  <cols>
    <col min="2" max="2" width="5.5703125" style="1" customWidth="1"/>
    <col min="3" max="3" width="30.85546875" customWidth="1"/>
    <col min="4" max="4" width="11.140625" style="1" customWidth="1"/>
    <col min="5" max="5" width="11.5703125" style="15" customWidth="1"/>
  </cols>
  <sheetData>
    <row r="2" spans="2:9" ht="15.75" thickBot="1" x14ac:dyDescent="0.3"/>
    <row r="3" spans="2:9" ht="15.75" x14ac:dyDescent="0.25">
      <c r="B3" s="25"/>
      <c r="C3" s="26"/>
      <c r="D3" s="27"/>
      <c r="E3" s="28"/>
      <c r="F3" s="26"/>
      <c r="G3" s="317" t="s">
        <v>122</v>
      </c>
      <c r="H3" s="317"/>
      <c r="I3" s="318"/>
    </row>
    <row r="4" spans="2:9" ht="62.25" customHeight="1" thickBot="1" x14ac:dyDescent="0.3">
      <c r="B4" s="314" t="s">
        <v>123</v>
      </c>
      <c r="C4" s="315"/>
      <c r="D4" s="315"/>
      <c r="E4" s="315"/>
      <c r="F4" s="315"/>
      <c r="G4" s="315"/>
      <c r="H4" s="315"/>
      <c r="I4" s="316"/>
    </row>
    <row r="5" spans="2:9" s="4" customFormat="1" ht="35.25" customHeight="1" thickBot="1" x14ac:dyDescent="0.3">
      <c r="B5" s="29" t="s">
        <v>119</v>
      </c>
      <c r="C5" s="121" t="s">
        <v>1</v>
      </c>
      <c r="D5" s="159" t="s">
        <v>2</v>
      </c>
      <c r="E5" s="159" t="s">
        <v>3</v>
      </c>
      <c r="F5" s="159" t="s">
        <v>4</v>
      </c>
      <c r="G5" s="159" t="s">
        <v>5</v>
      </c>
      <c r="H5" s="159" t="s">
        <v>6</v>
      </c>
      <c r="I5" s="159" t="s">
        <v>0</v>
      </c>
    </row>
    <row r="6" spans="2:9" x14ac:dyDescent="0.25">
      <c r="B6" s="160">
        <v>1</v>
      </c>
      <c r="C6" s="122" t="s">
        <v>323</v>
      </c>
      <c r="D6" s="155"/>
      <c r="E6" s="325" t="s">
        <v>321</v>
      </c>
      <c r="F6" s="325"/>
      <c r="G6" s="325"/>
      <c r="H6" s="325"/>
      <c r="I6" s="326"/>
    </row>
    <row r="7" spans="2:9" x14ac:dyDescent="0.25">
      <c r="B7" s="160">
        <v>2</v>
      </c>
      <c r="C7" s="122" t="s">
        <v>324</v>
      </c>
      <c r="D7" s="155"/>
      <c r="E7" s="325" t="s">
        <v>349</v>
      </c>
      <c r="F7" s="325"/>
      <c r="G7" s="325"/>
      <c r="H7" s="325"/>
      <c r="I7" s="326"/>
    </row>
    <row r="8" spans="2:9" x14ac:dyDescent="0.25">
      <c r="B8" s="160">
        <v>3</v>
      </c>
      <c r="C8" s="122" t="s">
        <v>8</v>
      </c>
      <c r="D8" s="155" t="s">
        <v>9</v>
      </c>
      <c r="E8" s="325" t="s">
        <v>350</v>
      </c>
      <c r="F8" s="325"/>
      <c r="G8" s="325"/>
      <c r="H8" s="325"/>
      <c r="I8" s="326"/>
    </row>
    <row r="9" spans="2:9" ht="126.75" customHeight="1" x14ac:dyDescent="0.25">
      <c r="B9" s="160">
        <v>4</v>
      </c>
      <c r="C9" s="123" t="s">
        <v>325</v>
      </c>
      <c r="D9" s="155"/>
      <c r="E9" s="319" t="s">
        <v>351</v>
      </c>
      <c r="F9" s="319"/>
      <c r="G9" s="319"/>
      <c r="H9" s="319"/>
      <c r="I9" s="320"/>
    </row>
    <row r="10" spans="2:9" ht="45.75" customHeight="1" x14ac:dyDescent="0.25">
      <c r="B10" s="160">
        <v>5</v>
      </c>
      <c r="C10" s="123" t="s">
        <v>326</v>
      </c>
      <c r="D10" s="155"/>
      <c r="E10" s="321" t="s">
        <v>352</v>
      </c>
      <c r="F10" s="321"/>
      <c r="G10" s="321"/>
      <c r="H10" s="321"/>
      <c r="I10" s="322"/>
    </row>
    <row r="11" spans="2:9" ht="30.75" thickBot="1" x14ac:dyDescent="0.3">
      <c r="B11" s="160">
        <v>6</v>
      </c>
      <c r="C11" s="124" t="s">
        <v>327</v>
      </c>
      <c r="D11" s="154"/>
      <c r="E11" s="323" t="s">
        <v>322</v>
      </c>
      <c r="F11" s="323"/>
      <c r="G11" s="323"/>
      <c r="H11" s="323"/>
      <c r="I11" s="324"/>
    </row>
    <row r="12" spans="2:9" s="16" customFormat="1" ht="15.75" x14ac:dyDescent="0.25">
      <c r="B12" s="17">
        <v>7</v>
      </c>
      <c r="C12" s="120" t="s">
        <v>10</v>
      </c>
      <c r="D12" s="125">
        <v>0</v>
      </c>
      <c r="E12" s="125">
        <v>0</v>
      </c>
      <c r="F12" s="125">
        <v>0</v>
      </c>
      <c r="G12" s="125">
        <v>0</v>
      </c>
      <c r="H12" s="125">
        <v>0</v>
      </c>
      <c r="I12" s="125">
        <v>0</v>
      </c>
    </row>
    <row r="13" spans="2:9" x14ac:dyDescent="0.25">
      <c r="B13" s="93">
        <v>8</v>
      </c>
      <c r="C13" s="145" t="s">
        <v>375</v>
      </c>
      <c r="D13" s="3"/>
      <c r="E13" s="3"/>
      <c r="F13" s="3"/>
      <c r="G13" s="3"/>
      <c r="H13" s="3"/>
      <c r="I13" s="92"/>
    </row>
    <row r="14" spans="2:9" x14ac:dyDescent="0.25">
      <c r="B14" s="93">
        <v>8.1</v>
      </c>
      <c r="C14" s="145" t="s">
        <v>376</v>
      </c>
      <c r="D14" s="3"/>
      <c r="E14" s="305" t="s">
        <v>377</v>
      </c>
      <c r="F14" s="305"/>
      <c r="G14" s="305"/>
      <c r="H14" s="305"/>
      <c r="I14" s="306"/>
    </row>
    <row r="15" spans="2:9" s="107" customFormat="1" ht="30" x14ac:dyDescent="0.25">
      <c r="B15" s="161" t="s">
        <v>12</v>
      </c>
      <c r="C15" s="153" t="s">
        <v>378</v>
      </c>
      <c r="D15" s="106" t="s">
        <v>13</v>
      </c>
      <c r="E15" s="307">
        <v>4975000</v>
      </c>
      <c r="F15" s="300"/>
      <c r="G15" s="300"/>
      <c r="H15" s="300"/>
      <c r="I15" s="301"/>
    </row>
    <row r="16" spans="2:9" ht="45" x14ac:dyDescent="0.25">
      <c r="B16" s="93" t="s">
        <v>14</v>
      </c>
      <c r="C16" s="146" t="s">
        <v>379</v>
      </c>
      <c r="D16" s="3"/>
      <c r="E16" s="308" t="s">
        <v>380</v>
      </c>
      <c r="F16" s="309"/>
      <c r="G16" s="309"/>
      <c r="H16" s="309"/>
      <c r="I16" s="310"/>
    </row>
    <row r="17" spans="2:9" x14ac:dyDescent="0.25">
      <c r="B17" s="93" t="s">
        <v>14</v>
      </c>
      <c r="C17" s="146" t="s">
        <v>15</v>
      </c>
      <c r="D17" s="3" t="s">
        <v>13</v>
      </c>
      <c r="E17" s="3"/>
      <c r="F17" s="3"/>
      <c r="G17" s="3"/>
      <c r="H17" s="3"/>
      <c r="I17" s="92"/>
    </row>
    <row r="18" spans="2:9" x14ac:dyDescent="0.25">
      <c r="B18" s="93" t="s">
        <v>14</v>
      </c>
      <c r="C18" s="146" t="s">
        <v>16</v>
      </c>
      <c r="D18" s="3" t="s">
        <v>13</v>
      </c>
      <c r="E18" s="3" t="s">
        <v>337</v>
      </c>
      <c r="F18" s="3" t="s">
        <v>337</v>
      </c>
      <c r="G18" s="3" t="s">
        <v>337</v>
      </c>
      <c r="H18" s="3" t="s">
        <v>337</v>
      </c>
      <c r="I18" s="92" t="s">
        <v>337</v>
      </c>
    </row>
    <row r="19" spans="2:9" x14ac:dyDescent="0.25">
      <c r="B19" s="93" t="s">
        <v>14</v>
      </c>
      <c r="C19" s="3" t="s">
        <v>381</v>
      </c>
      <c r="D19" s="3" t="s">
        <v>13</v>
      </c>
      <c r="E19" s="3" t="s">
        <v>337</v>
      </c>
      <c r="F19" s="3" t="s">
        <v>337</v>
      </c>
      <c r="G19" s="3" t="s">
        <v>337</v>
      </c>
      <c r="H19" s="3" t="s">
        <v>337</v>
      </c>
      <c r="I19" s="92" t="s">
        <v>337</v>
      </c>
    </row>
    <row r="20" spans="2:9" s="149" customFormat="1" ht="26.25" customHeight="1" x14ac:dyDescent="0.25">
      <c r="B20" s="161" t="s">
        <v>17</v>
      </c>
      <c r="C20" s="147" t="s">
        <v>382</v>
      </c>
      <c r="D20" s="148" t="s">
        <v>383</v>
      </c>
      <c r="E20" s="300" t="s">
        <v>384</v>
      </c>
      <c r="F20" s="300"/>
      <c r="G20" s="300"/>
      <c r="H20" s="300"/>
      <c r="I20" s="301"/>
    </row>
    <row r="21" spans="2:9" x14ac:dyDescent="0.25">
      <c r="B21" s="93" t="s">
        <v>19</v>
      </c>
      <c r="C21" s="146" t="s">
        <v>20</v>
      </c>
      <c r="D21" s="3"/>
      <c r="E21" s="311" t="s">
        <v>385</v>
      </c>
      <c r="F21" s="312"/>
      <c r="G21" s="312"/>
      <c r="H21" s="312"/>
      <c r="I21" s="313"/>
    </row>
    <row r="22" spans="2:9" ht="30" x14ac:dyDescent="0.25">
      <c r="B22" s="93" t="s">
        <v>21</v>
      </c>
      <c r="C22" s="146" t="s">
        <v>386</v>
      </c>
      <c r="D22" s="148" t="s">
        <v>120</v>
      </c>
      <c r="E22" s="300" t="s">
        <v>387</v>
      </c>
      <c r="F22" s="300"/>
      <c r="G22" s="300"/>
      <c r="H22" s="300"/>
      <c r="I22" s="301"/>
    </row>
    <row r="23" spans="2:9" ht="30" x14ac:dyDescent="0.25">
      <c r="B23" s="93" t="s">
        <v>22</v>
      </c>
      <c r="C23" s="146" t="s">
        <v>23</v>
      </c>
      <c r="D23" s="3"/>
      <c r="E23" s="300" t="s">
        <v>388</v>
      </c>
      <c r="F23" s="300"/>
      <c r="G23" s="300"/>
      <c r="H23" s="300"/>
      <c r="I23" s="301"/>
    </row>
    <row r="24" spans="2:9" ht="30" x14ac:dyDescent="0.25">
      <c r="B24" s="93" t="s">
        <v>24</v>
      </c>
      <c r="C24" s="146" t="s">
        <v>389</v>
      </c>
      <c r="D24" s="3"/>
      <c r="E24" s="300" t="s">
        <v>390</v>
      </c>
      <c r="F24" s="300"/>
      <c r="G24" s="300"/>
      <c r="H24" s="300"/>
      <c r="I24" s="301"/>
    </row>
    <row r="25" spans="2:9" ht="30" x14ac:dyDescent="0.25">
      <c r="B25" s="93" t="s">
        <v>25</v>
      </c>
      <c r="C25" s="146" t="s">
        <v>26</v>
      </c>
      <c r="D25" s="3"/>
      <c r="E25" s="300" t="s">
        <v>391</v>
      </c>
      <c r="F25" s="300"/>
      <c r="G25" s="300"/>
      <c r="H25" s="300"/>
      <c r="I25" s="301"/>
    </row>
    <row r="26" spans="2:9" x14ac:dyDescent="0.25">
      <c r="B26" s="93">
        <v>8.1999999999999993</v>
      </c>
      <c r="C26" s="145" t="s">
        <v>392</v>
      </c>
      <c r="D26" s="3"/>
      <c r="E26" s="302"/>
      <c r="F26" s="303"/>
      <c r="G26" s="303"/>
      <c r="H26" s="303"/>
      <c r="I26" s="304"/>
    </row>
    <row r="27" spans="2:9" x14ac:dyDescent="0.25">
      <c r="B27" s="162" t="s">
        <v>27</v>
      </c>
      <c r="C27" s="146" t="s">
        <v>393</v>
      </c>
      <c r="D27" s="3" t="s">
        <v>394</v>
      </c>
      <c r="E27" s="300">
        <v>2000</v>
      </c>
      <c r="F27" s="300"/>
      <c r="G27" s="300"/>
      <c r="H27" s="300"/>
      <c r="I27" s="301"/>
    </row>
    <row r="28" spans="2:9" x14ac:dyDescent="0.25">
      <c r="B28" s="162" t="s">
        <v>28</v>
      </c>
      <c r="C28" s="146" t="s">
        <v>395</v>
      </c>
      <c r="D28" s="3"/>
      <c r="E28" s="300" t="s">
        <v>396</v>
      </c>
      <c r="F28" s="300"/>
      <c r="G28" s="300"/>
      <c r="H28" s="300"/>
      <c r="I28" s="301"/>
    </row>
    <row r="29" spans="2:9" ht="26.25" customHeight="1" x14ac:dyDescent="0.25">
      <c r="B29" s="162" t="s">
        <v>30</v>
      </c>
      <c r="C29" s="146" t="s">
        <v>382</v>
      </c>
      <c r="D29" s="3" t="s">
        <v>383</v>
      </c>
      <c r="E29" s="302" t="s">
        <v>397</v>
      </c>
      <c r="F29" s="303"/>
      <c r="G29" s="303"/>
      <c r="H29" s="303"/>
      <c r="I29" s="304"/>
    </row>
    <row r="30" spans="2:9" x14ac:dyDescent="0.25">
      <c r="B30" s="162" t="s">
        <v>31</v>
      </c>
      <c r="C30" s="146" t="s">
        <v>20</v>
      </c>
      <c r="D30" s="3"/>
      <c r="E30" s="302" t="s">
        <v>398</v>
      </c>
      <c r="F30" s="303"/>
      <c r="G30" s="303"/>
      <c r="H30" s="303"/>
      <c r="I30" s="304"/>
    </row>
    <row r="31" spans="2:9" ht="30" x14ac:dyDescent="0.25">
      <c r="B31" s="162" t="s">
        <v>32</v>
      </c>
      <c r="C31" s="146" t="s">
        <v>399</v>
      </c>
      <c r="D31" s="3" t="s">
        <v>394</v>
      </c>
      <c r="E31" s="300">
        <v>7668</v>
      </c>
      <c r="F31" s="300"/>
      <c r="G31" s="300"/>
      <c r="H31" s="300"/>
      <c r="I31" s="301"/>
    </row>
    <row r="32" spans="2:9" ht="30" x14ac:dyDescent="0.25">
      <c r="B32" s="162" t="s">
        <v>33</v>
      </c>
      <c r="C32" s="146" t="s">
        <v>400</v>
      </c>
      <c r="D32" s="3" t="s">
        <v>394</v>
      </c>
      <c r="E32" s="300">
        <v>2600</v>
      </c>
      <c r="F32" s="300"/>
      <c r="G32" s="300"/>
      <c r="H32" s="300"/>
      <c r="I32" s="301"/>
    </row>
    <row r="33" spans="2:9" ht="30" x14ac:dyDescent="0.25">
      <c r="B33" s="162" t="s">
        <v>34</v>
      </c>
      <c r="C33" s="146" t="s">
        <v>401</v>
      </c>
      <c r="D33" s="3" t="s">
        <v>394</v>
      </c>
      <c r="E33" s="300">
        <v>500</v>
      </c>
      <c r="F33" s="300"/>
      <c r="G33" s="300"/>
      <c r="H33" s="300"/>
      <c r="I33" s="301"/>
    </row>
    <row r="34" spans="2:9" ht="30" x14ac:dyDescent="0.25">
      <c r="B34" s="162" t="s">
        <v>35</v>
      </c>
      <c r="C34" s="146" t="s">
        <v>402</v>
      </c>
      <c r="D34" s="3" t="s">
        <v>394</v>
      </c>
      <c r="E34" s="300">
        <v>1550</v>
      </c>
      <c r="F34" s="300"/>
      <c r="G34" s="300"/>
      <c r="H34" s="300"/>
      <c r="I34" s="301"/>
    </row>
    <row r="35" spans="2:9" s="16" customFormat="1" ht="24.75" customHeight="1" x14ac:dyDescent="0.25">
      <c r="B35" s="17">
        <v>9</v>
      </c>
      <c r="C35" s="21" t="s">
        <v>36</v>
      </c>
      <c r="D35" s="19"/>
      <c r="E35" s="30">
        <v>0</v>
      </c>
      <c r="F35" s="30">
        <v>0</v>
      </c>
      <c r="G35" s="30">
        <v>0</v>
      </c>
      <c r="H35" s="30">
        <v>0</v>
      </c>
      <c r="I35" s="30">
        <v>0</v>
      </c>
    </row>
    <row r="36" spans="2:9" s="16" customFormat="1" ht="33" customHeight="1" x14ac:dyDescent="0.25">
      <c r="B36" s="17">
        <v>9.1</v>
      </c>
      <c r="C36" s="18" t="s">
        <v>37</v>
      </c>
      <c r="D36" s="20" t="s">
        <v>38</v>
      </c>
      <c r="E36" s="30">
        <v>0</v>
      </c>
      <c r="F36" s="30">
        <v>0</v>
      </c>
      <c r="G36" s="30">
        <v>0</v>
      </c>
      <c r="H36" s="30">
        <v>0</v>
      </c>
      <c r="I36" s="30">
        <v>0</v>
      </c>
    </row>
    <row r="37" spans="2:9" s="16" customFormat="1" ht="32.25" customHeight="1" thickBot="1" x14ac:dyDescent="0.3">
      <c r="B37" s="22">
        <v>9.1999999999999993</v>
      </c>
      <c r="C37" s="23" t="s">
        <v>39</v>
      </c>
      <c r="D37" s="24" t="s">
        <v>38</v>
      </c>
      <c r="E37" s="31">
        <v>0</v>
      </c>
      <c r="F37" s="31">
        <v>0</v>
      </c>
      <c r="G37" s="31">
        <v>0</v>
      </c>
      <c r="H37" s="31">
        <v>0</v>
      </c>
      <c r="I37" s="31">
        <v>0</v>
      </c>
    </row>
  </sheetData>
  <mergeCells count="26">
    <mergeCell ref="B4:I4"/>
    <mergeCell ref="G3:I3"/>
    <mergeCell ref="E9:I9"/>
    <mergeCell ref="E10:I10"/>
    <mergeCell ref="E11:I11"/>
    <mergeCell ref="E6:I6"/>
    <mergeCell ref="E7:I7"/>
    <mergeCell ref="E8:I8"/>
    <mergeCell ref="E14:I14"/>
    <mergeCell ref="E15:I15"/>
    <mergeCell ref="E16:I16"/>
    <mergeCell ref="E20:I20"/>
    <mergeCell ref="E21:I21"/>
    <mergeCell ref="E22:I22"/>
    <mergeCell ref="E23:I23"/>
    <mergeCell ref="E24:I24"/>
    <mergeCell ref="E25:I25"/>
    <mergeCell ref="E26:I26"/>
    <mergeCell ref="E32:I32"/>
    <mergeCell ref="E33:I33"/>
    <mergeCell ref="E34:I34"/>
    <mergeCell ref="E27:I27"/>
    <mergeCell ref="E28:I28"/>
    <mergeCell ref="E29:I29"/>
    <mergeCell ref="E30:I30"/>
    <mergeCell ref="E31:I31"/>
  </mergeCells>
  <printOptions horizontalCentered="1"/>
  <pageMargins left="0.11811023622047245" right="0.11811023622047245" top="0.55118110236220474" bottom="0.35433070866141736" header="0.31496062992125984" footer="0.31496062992125984"/>
  <pageSetup paperSize="5" scale="9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2:J90"/>
  <sheetViews>
    <sheetView showGridLines="0" view="pageBreakPreview" zoomScale="106" zoomScaleSheetLayoutView="106" workbookViewId="0">
      <selection activeCell="C87" sqref="C87"/>
    </sheetView>
  </sheetViews>
  <sheetFormatPr defaultRowHeight="14.25" x14ac:dyDescent="0.2"/>
  <cols>
    <col min="1" max="1" width="9.140625" style="33"/>
    <col min="2" max="2" width="7.28515625" style="32" customWidth="1"/>
    <col min="3" max="3" width="42.5703125" style="33" customWidth="1"/>
    <col min="4" max="4" width="7.42578125" style="32" bestFit="1" customWidth="1"/>
    <col min="5" max="5" width="13.7109375" style="32" bestFit="1" customWidth="1"/>
    <col min="6" max="10" width="9.7109375" style="33" customWidth="1"/>
    <col min="11" max="16384" width="9.140625" style="33"/>
  </cols>
  <sheetData>
    <row r="2" spans="2:10" ht="15" thickBot="1" x14ac:dyDescent="0.25"/>
    <row r="3" spans="2:10" x14ac:dyDescent="0.2">
      <c r="B3" s="328" t="s">
        <v>173</v>
      </c>
      <c r="C3" s="329"/>
      <c r="D3" s="329"/>
      <c r="E3" s="329"/>
      <c r="F3" s="329"/>
      <c r="G3" s="329"/>
      <c r="H3" s="329"/>
      <c r="I3" s="329"/>
      <c r="J3" s="330"/>
    </row>
    <row r="4" spans="2:10" ht="17.25" thickBot="1" x14ac:dyDescent="0.25">
      <c r="B4" s="43"/>
      <c r="C4" s="34"/>
      <c r="D4" s="47"/>
      <c r="E4" s="47"/>
      <c r="F4" s="34"/>
      <c r="G4" s="34"/>
      <c r="H4" s="34"/>
      <c r="I4" s="34"/>
      <c r="J4" s="35"/>
    </row>
    <row r="5" spans="2:10" ht="31.5" x14ac:dyDescent="0.2">
      <c r="B5" s="273" t="s">
        <v>119</v>
      </c>
      <c r="C5" s="274" t="s">
        <v>40</v>
      </c>
      <c r="D5" s="275" t="s">
        <v>174</v>
      </c>
      <c r="E5" s="276" t="s">
        <v>175</v>
      </c>
      <c r="F5" s="277" t="s">
        <v>3</v>
      </c>
      <c r="G5" s="278" t="s">
        <v>4</v>
      </c>
      <c r="H5" s="44" t="s">
        <v>5</v>
      </c>
      <c r="I5" s="44" t="s">
        <v>6</v>
      </c>
      <c r="J5" s="44" t="s">
        <v>0</v>
      </c>
    </row>
    <row r="6" spans="2:10" ht="15" x14ac:dyDescent="0.2">
      <c r="B6" s="279">
        <v>10</v>
      </c>
      <c r="C6" s="280" t="s">
        <v>41</v>
      </c>
      <c r="D6" s="281"/>
      <c r="E6" s="282"/>
      <c r="F6" s="283"/>
      <c r="G6" s="283"/>
      <c r="H6" s="283"/>
      <c r="I6" s="283"/>
      <c r="J6" s="283"/>
    </row>
    <row r="7" spans="2:10" customFormat="1" ht="15" x14ac:dyDescent="0.25">
      <c r="B7" s="103">
        <v>10.1</v>
      </c>
      <c r="C7" s="284" t="s">
        <v>328</v>
      </c>
      <c r="D7" s="284"/>
      <c r="E7" s="271" t="s">
        <v>42</v>
      </c>
      <c r="F7" s="105">
        <v>3106.98</v>
      </c>
      <c r="G7" s="105">
        <v>1456.68</v>
      </c>
      <c r="H7" s="105">
        <v>1634.38</v>
      </c>
      <c r="I7" s="105">
        <v>1859.85</v>
      </c>
      <c r="J7" s="105">
        <f>1456.68+208.6221</f>
        <v>1665.3021000000001</v>
      </c>
    </row>
    <row r="8" spans="2:10" customFormat="1" ht="15" x14ac:dyDescent="0.25">
      <c r="B8" s="103">
        <v>10.199999999999999</v>
      </c>
      <c r="C8" s="285" t="s">
        <v>353</v>
      </c>
      <c r="D8" s="285"/>
      <c r="E8" s="271" t="s">
        <v>42</v>
      </c>
      <c r="F8" s="105">
        <f>F7-11.19*F7/100</f>
        <v>2759.3089380000001</v>
      </c>
      <c r="G8" s="105">
        <f>G7-12.64*G7/100</f>
        <v>1272.555648</v>
      </c>
      <c r="H8" s="105">
        <f>H7-11.96*H7/100</f>
        <v>1438.908152</v>
      </c>
      <c r="I8" s="105">
        <f>I7-12.13*I7/100</f>
        <v>1634.2501949999998</v>
      </c>
      <c r="J8" s="105">
        <f>(1456.68-12.64*1456.68/100)+(208.6221-8.18*208.6221/100)</f>
        <v>1464.11246022</v>
      </c>
    </row>
    <row r="9" spans="2:10" customFormat="1" ht="15" x14ac:dyDescent="0.25">
      <c r="B9" s="103">
        <v>10.3</v>
      </c>
      <c r="C9" s="285" t="s">
        <v>354</v>
      </c>
      <c r="D9" s="285"/>
      <c r="E9" s="271" t="s">
        <v>42</v>
      </c>
      <c r="F9" s="105" t="s">
        <v>329</v>
      </c>
      <c r="G9" s="105">
        <v>1708.6427500000004</v>
      </c>
      <c r="H9" s="105">
        <v>1545.2219999999988</v>
      </c>
      <c r="I9" s="105">
        <v>1669.3447500000007</v>
      </c>
      <c r="J9" s="105">
        <f>1300.17225+196.6</f>
        <v>1496.77225</v>
      </c>
    </row>
    <row r="10" spans="2:10" customFormat="1" ht="15" x14ac:dyDescent="0.25">
      <c r="B10" s="103">
        <v>11</v>
      </c>
      <c r="C10" s="285" t="s">
        <v>43</v>
      </c>
      <c r="D10" s="285"/>
      <c r="E10" s="271" t="s">
        <v>9</v>
      </c>
      <c r="F10" s="105" t="s">
        <v>329</v>
      </c>
      <c r="G10" s="105">
        <f>78.1*188*3/100</f>
        <v>440.48399999999992</v>
      </c>
      <c r="H10" s="105">
        <f>58.1*188*3/100</f>
        <v>327.68400000000003</v>
      </c>
      <c r="I10" s="105">
        <f>59.8*188*3/100</f>
        <v>337.27199999999999</v>
      </c>
      <c r="J10" s="105">
        <f>(78.1*188*3*365/100+64.3*475*37/100)/(365+37)</f>
        <v>428.05319651741291</v>
      </c>
    </row>
    <row r="11" spans="2:10" customFormat="1" ht="30" x14ac:dyDescent="0.25">
      <c r="B11" s="103">
        <v>12</v>
      </c>
      <c r="C11" s="284" t="s">
        <v>44</v>
      </c>
      <c r="D11" s="284"/>
      <c r="E11" s="271" t="s">
        <v>42</v>
      </c>
      <c r="F11" s="105">
        <f>F7*11.19/100</f>
        <v>347.67106200000001</v>
      </c>
      <c r="G11" s="105">
        <f>G7*12.64/100</f>
        <v>184.12435199999999</v>
      </c>
      <c r="H11" s="105">
        <f>H7*11.96/100</f>
        <v>195.47184800000002</v>
      </c>
      <c r="I11" s="105">
        <f>I7*12.13/100</f>
        <v>225.599805</v>
      </c>
      <c r="J11" s="105">
        <f>1456.68*12.64/100+208.6221*8.18/100</f>
        <v>201.18963977999999</v>
      </c>
    </row>
    <row r="12" spans="2:10" customFormat="1" ht="30" x14ac:dyDescent="0.25">
      <c r="B12" s="103">
        <v>13</v>
      </c>
      <c r="C12" s="284" t="s">
        <v>45</v>
      </c>
      <c r="D12" s="284"/>
      <c r="E12" s="271" t="s">
        <v>42</v>
      </c>
      <c r="F12" s="105">
        <v>36.35351</v>
      </c>
      <c r="G12" s="105">
        <v>33.515000000000001</v>
      </c>
      <c r="H12" s="105">
        <v>34.453000000000003</v>
      </c>
      <c r="I12" s="105">
        <v>34.070804000000003</v>
      </c>
      <c r="J12" s="105">
        <v>34.203853000000002</v>
      </c>
    </row>
    <row r="13" spans="2:10" customFormat="1" ht="15" x14ac:dyDescent="0.25">
      <c r="B13" s="91">
        <v>14</v>
      </c>
      <c r="C13" s="145" t="s">
        <v>376</v>
      </c>
      <c r="D13" s="145"/>
      <c r="E13" s="3"/>
      <c r="F13" s="3"/>
      <c r="G13" s="3"/>
      <c r="H13" s="3"/>
      <c r="I13" s="3"/>
      <c r="J13" s="3"/>
    </row>
    <row r="14" spans="2:10" customFormat="1" ht="15" x14ac:dyDescent="0.25">
      <c r="B14" s="91">
        <v>14.1</v>
      </c>
      <c r="C14" s="3" t="s">
        <v>403</v>
      </c>
      <c r="D14" s="3"/>
      <c r="E14" s="3"/>
      <c r="F14" s="3"/>
      <c r="G14" s="3"/>
      <c r="H14" s="3"/>
      <c r="I14" s="3"/>
      <c r="J14" s="3"/>
    </row>
    <row r="15" spans="2:10" customFormat="1" ht="15" x14ac:dyDescent="0.25">
      <c r="B15" s="3" t="s">
        <v>46</v>
      </c>
      <c r="C15" s="3" t="s">
        <v>52</v>
      </c>
      <c r="D15" s="3"/>
      <c r="E15" s="3"/>
      <c r="F15" s="3"/>
      <c r="G15" s="3"/>
      <c r="H15" s="3"/>
      <c r="I15" s="3"/>
      <c r="J15" s="3"/>
    </row>
    <row r="16" spans="2:10" customFormat="1" ht="15" x14ac:dyDescent="0.25">
      <c r="B16" s="3"/>
      <c r="C16" s="3" t="s">
        <v>47</v>
      </c>
      <c r="D16" s="3"/>
      <c r="E16" s="3" t="s">
        <v>13</v>
      </c>
      <c r="F16" s="3">
        <v>2692497.69</v>
      </c>
      <c r="G16" s="3">
        <v>1575262.7</v>
      </c>
      <c r="H16" s="3">
        <v>1342668.1</v>
      </c>
      <c r="I16" s="3">
        <v>1435203.6</v>
      </c>
      <c r="J16" s="3">
        <v>1229342.5560000001</v>
      </c>
    </row>
    <row r="17" spans="2:10" customFormat="1" ht="15" x14ac:dyDescent="0.25">
      <c r="B17" s="3"/>
      <c r="C17" s="3" t="s">
        <v>48</v>
      </c>
      <c r="D17" s="3"/>
      <c r="E17" s="3" t="s">
        <v>13</v>
      </c>
      <c r="F17" s="3" t="s">
        <v>404</v>
      </c>
      <c r="G17" s="3" t="s">
        <v>404</v>
      </c>
      <c r="H17" s="3" t="s">
        <v>404</v>
      </c>
      <c r="I17" s="3" t="s">
        <v>404</v>
      </c>
      <c r="J17" s="3" t="s">
        <v>404</v>
      </c>
    </row>
    <row r="18" spans="2:10" customFormat="1" ht="15" x14ac:dyDescent="0.25">
      <c r="B18" s="3" t="s">
        <v>49</v>
      </c>
      <c r="C18" s="3" t="s">
        <v>405</v>
      </c>
      <c r="D18" s="3"/>
      <c r="E18" s="3" t="s">
        <v>13</v>
      </c>
      <c r="F18" s="3" t="s">
        <v>404</v>
      </c>
      <c r="G18" s="3" t="s">
        <v>404</v>
      </c>
      <c r="H18" s="3" t="s">
        <v>404</v>
      </c>
      <c r="I18" s="3" t="s">
        <v>404</v>
      </c>
      <c r="J18" s="3" t="s">
        <v>404</v>
      </c>
    </row>
    <row r="19" spans="2:10" customFormat="1" ht="15" x14ac:dyDescent="0.25">
      <c r="B19" s="3" t="s">
        <v>50</v>
      </c>
      <c r="C19" s="3" t="s">
        <v>64</v>
      </c>
      <c r="D19" s="3"/>
      <c r="E19" s="3" t="s">
        <v>13</v>
      </c>
      <c r="F19" s="3" t="s">
        <v>404</v>
      </c>
      <c r="G19" s="3" t="s">
        <v>404</v>
      </c>
      <c r="H19" s="3" t="s">
        <v>404</v>
      </c>
      <c r="I19" s="3" t="s">
        <v>404</v>
      </c>
      <c r="J19" s="3" t="s">
        <v>404</v>
      </c>
    </row>
    <row r="20" spans="2:10" customFormat="1" ht="15" x14ac:dyDescent="0.25">
      <c r="B20" s="91">
        <v>14.2</v>
      </c>
      <c r="C20" s="145" t="s">
        <v>406</v>
      </c>
      <c r="D20" s="145"/>
      <c r="E20" s="3"/>
      <c r="F20" s="3"/>
      <c r="G20" s="3"/>
      <c r="H20" s="3"/>
      <c r="I20" s="3"/>
      <c r="J20" s="3"/>
    </row>
    <row r="21" spans="2:10" customFormat="1" ht="15" x14ac:dyDescent="0.25">
      <c r="B21" s="3" t="s">
        <v>51</v>
      </c>
      <c r="C21" s="3" t="s">
        <v>52</v>
      </c>
      <c r="D21" s="3"/>
      <c r="E21" s="3"/>
      <c r="F21" s="3"/>
      <c r="G21" s="3"/>
      <c r="H21" s="3"/>
      <c r="I21" s="3"/>
      <c r="J21" s="3"/>
    </row>
    <row r="22" spans="2:10" customFormat="1" ht="15" x14ac:dyDescent="0.25">
      <c r="B22" s="3"/>
      <c r="C22" s="3" t="s">
        <v>53</v>
      </c>
      <c r="D22" s="3"/>
      <c r="E22" s="3" t="s">
        <v>407</v>
      </c>
      <c r="F22" s="3"/>
      <c r="G22" s="3"/>
      <c r="H22" s="3"/>
      <c r="I22" s="3"/>
      <c r="J22" s="3"/>
    </row>
    <row r="23" spans="2:10" customFormat="1" ht="15" x14ac:dyDescent="0.25">
      <c r="B23" s="3"/>
      <c r="C23" s="3" t="s">
        <v>54</v>
      </c>
      <c r="D23" s="3"/>
      <c r="E23" s="3" t="s">
        <v>407</v>
      </c>
      <c r="F23" s="3">
        <v>3294</v>
      </c>
      <c r="G23" s="3">
        <v>3297</v>
      </c>
      <c r="H23" s="3">
        <v>3494</v>
      </c>
      <c r="I23" s="3">
        <v>3476</v>
      </c>
      <c r="J23" s="3">
        <v>3652</v>
      </c>
    </row>
    <row r="24" spans="2:10" customFormat="1" ht="15" x14ac:dyDescent="0.25">
      <c r="B24" s="3"/>
      <c r="C24" s="3" t="s">
        <v>408</v>
      </c>
      <c r="D24" s="3"/>
      <c r="E24" s="3" t="s">
        <v>407</v>
      </c>
      <c r="F24" s="3"/>
      <c r="G24" s="3">
        <v>3615</v>
      </c>
      <c r="H24" s="3">
        <v>3821</v>
      </c>
      <c r="I24" s="3">
        <v>3791</v>
      </c>
      <c r="J24" s="3">
        <v>4000</v>
      </c>
    </row>
    <row r="25" spans="2:10" customFormat="1" ht="15" x14ac:dyDescent="0.25">
      <c r="B25" s="3" t="s">
        <v>55</v>
      </c>
      <c r="C25" s="3" t="s">
        <v>405</v>
      </c>
      <c r="D25" s="3"/>
      <c r="E25" s="3"/>
      <c r="F25" s="3"/>
      <c r="G25" s="3"/>
      <c r="H25" s="3"/>
      <c r="I25" s="3"/>
      <c r="J25" s="3"/>
    </row>
    <row r="26" spans="2:10" customFormat="1" ht="15" x14ac:dyDescent="0.25">
      <c r="B26" s="3"/>
      <c r="C26" s="3" t="s">
        <v>53</v>
      </c>
      <c r="D26" s="3"/>
      <c r="E26" s="3" t="s">
        <v>407</v>
      </c>
      <c r="F26" s="3" t="s">
        <v>409</v>
      </c>
      <c r="G26" s="3" t="s">
        <v>409</v>
      </c>
      <c r="H26" s="3" t="s">
        <v>409</v>
      </c>
      <c r="I26" s="3" t="s">
        <v>409</v>
      </c>
      <c r="J26" s="3" t="s">
        <v>409</v>
      </c>
    </row>
    <row r="27" spans="2:10" customFormat="1" ht="15" x14ac:dyDescent="0.25">
      <c r="B27" s="3"/>
      <c r="C27" s="3" t="s">
        <v>54</v>
      </c>
      <c r="D27" s="3"/>
      <c r="E27" s="3" t="s">
        <v>407</v>
      </c>
      <c r="F27" s="3" t="s">
        <v>409</v>
      </c>
      <c r="G27" s="3" t="s">
        <v>409</v>
      </c>
      <c r="H27" s="3" t="s">
        <v>409</v>
      </c>
      <c r="I27" s="3" t="s">
        <v>409</v>
      </c>
      <c r="J27" s="3" t="s">
        <v>409</v>
      </c>
    </row>
    <row r="28" spans="2:10" customFormat="1" ht="15" x14ac:dyDescent="0.25">
      <c r="B28" s="3" t="s">
        <v>56</v>
      </c>
      <c r="C28" s="3" t="s">
        <v>64</v>
      </c>
      <c r="D28" s="3"/>
      <c r="E28" s="3"/>
      <c r="F28" s="3"/>
      <c r="G28" s="3"/>
      <c r="H28" s="3"/>
      <c r="I28" s="3"/>
      <c r="J28" s="3"/>
    </row>
    <row r="29" spans="2:10" customFormat="1" ht="15" x14ac:dyDescent="0.25">
      <c r="B29" s="3"/>
      <c r="C29" s="3" t="s">
        <v>53</v>
      </c>
      <c r="D29" s="3"/>
      <c r="E29" s="3" t="s">
        <v>407</v>
      </c>
      <c r="F29" s="3" t="s">
        <v>404</v>
      </c>
      <c r="G29" s="3" t="s">
        <v>404</v>
      </c>
      <c r="H29" s="3" t="s">
        <v>404</v>
      </c>
      <c r="I29" s="3" t="s">
        <v>404</v>
      </c>
      <c r="J29" s="3" t="s">
        <v>404</v>
      </c>
    </row>
    <row r="30" spans="2:10" customFormat="1" ht="15" x14ac:dyDescent="0.25">
      <c r="B30" s="3"/>
      <c r="C30" s="3" t="s">
        <v>54</v>
      </c>
      <c r="D30" s="3"/>
      <c r="E30" s="3" t="s">
        <v>407</v>
      </c>
      <c r="F30" s="3" t="s">
        <v>404</v>
      </c>
      <c r="G30" s="3" t="s">
        <v>404</v>
      </c>
      <c r="H30" s="3" t="s">
        <v>404</v>
      </c>
      <c r="I30" s="3" t="s">
        <v>404</v>
      </c>
      <c r="J30" s="3" t="s">
        <v>404</v>
      </c>
    </row>
    <row r="31" spans="2:10" customFormat="1" ht="30" x14ac:dyDescent="0.25">
      <c r="B31" s="3" t="s">
        <v>57</v>
      </c>
      <c r="C31" s="146" t="s">
        <v>410</v>
      </c>
      <c r="D31" s="146"/>
      <c r="E31" s="3" t="s">
        <v>407</v>
      </c>
      <c r="F31" s="3" t="s">
        <v>404</v>
      </c>
      <c r="G31" s="3" t="s">
        <v>404</v>
      </c>
      <c r="H31" s="3" t="s">
        <v>404</v>
      </c>
      <c r="I31" s="3" t="s">
        <v>404</v>
      </c>
      <c r="J31" s="3" t="s">
        <v>404</v>
      </c>
    </row>
    <row r="32" spans="2:10" customFormat="1" ht="30" x14ac:dyDescent="0.25">
      <c r="B32" s="3" t="s">
        <v>58</v>
      </c>
      <c r="C32" s="146" t="s">
        <v>411</v>
      </c>
      <c r="D32" s="146"/>
      <c r="E32" s="3" t="s">
        <v>407</v>
      </c>
      <c r="F32" s="3" t="s">
        <v>404</v>
      </c>
      <c r="G32" s="3" t="s">
        <v>404</v>
      </c>
      <c r="H32" s="3" t="s">
        <v>404</v>
      </c>
      <c r="I32" s="3" t="s">
        <v>404</v>
      </c>
      <c r="J32" s="3" t="s">
        <v>404</v>
      </c>
    </row>
    <row r="33" spans="2:10" customFormat="1" ht="30" x14ac:dyDescent="0.25">
      <c r="B33" s="3" t="s">
        <v>59</v>
      </c>
      <c r="C33" s="146" t="s">
        <v>412</v>
      </c>
      <c r="D33" s="146"/>
      <c r="E33" s="3" t="s">
        <v>407</v>
      </c>
      <c r="F33" s="3" t="s">
        <v>404</v>
      </c>
      <c r="G33" s="3" t="s">
        <v>404</v>
      </c>
      <c r="H33" s="3" t="s">
        <v>404</v>
      </c>
      <c r="I33" s="3" t="s">
        <v>404</v>
      </c>
      <c r="J33" s="3" t="s">
        <v>404</v>
      </c>
    </row>
    <row r="34" spans="2:10" customFormat="1" ht="15" x14ac:dyDescent="0.25">
      <c r="B34" s="91">
        <v>14.3</v>
      </c>
      <c r="C34" s="146" t="s">
        <v>413</v>
      </c>
      <c r="D34" s="146"/>
      <c r="E34" s="3"/>
      <c r="F34" s="3"/>
      <c r="G34" s="3"/>
      <c r="H34" s="3"/>
      <c r="I34" s="3"/>
      <c r="J34" s="3"/>
    </row>
    <row r="35" spans="2:10" customFormat="1" ht="30" x14ac:dyDescent="0.25">
      <c r="B35" s="3" t="s">
        <v>60</v>
      </c>
      <c r="C35" s="146" t="s">
        <v>124</v>
      </c>
      <c r="D35" s="146"/>
      <c r="E35" s="3" t="s">
        <v>61</v>
      </c>
      <c r="F35" s="3"/>
      <c r="G35" s="3">
        <v>1906.53</v>
      </c>
      <c r="H35" s="3">
        <v>2385.65</v>
      </c>
      <c r="I35" s="3">
        <v>2786.55</v>
      </c>
      <c r="J35" s="3">
        <v>2903.83</v>
      </c>
    </row>
    <row r="36" spans="2:10" customFormat="1" ht="30" x14ac:dyDescent="0.25">
      <c r="B36" s="3" t="s">
        <v>62</v>
      </c>
      <c r="C36" s="146" t="s">
        <v>414</v>
      </c>
      <c r="D36" s="146"/>
      <c r="E36" s="3" t="s">
        <v>61</v>
      </c>
      <c r="F36" s="3" t="s">
        <v>415</v>
      </c>
      <c r="G36" s="3" t="s">
        <v>415</v>
      </c>
      <c r="H36" s="3" t="s">
        <v>415</v>
      </c>
      <c r="I36" s="3" t="s">
        <v>415</v>
      </c>
      <c r="J36" s="3" t="s">
        <v>415</v>
      </c>
    </row>
    <row r="37" spans="2:10" customFormat="1" ht="30" x14ac:dyDescent="0.25">
      <c r="B37" s="3" t="s">
        <v>63</v>
      </c>
      <c r="C37" s="146" t="s">
        <v>416</v>
      </c>
      <c r="D37" s="146"/>
      <c r="E37" s="3" t="s">
        <v>61</v>
      </c>
      <c r="F37" s="3" t="s">
        <v>415</v>
      </c>
      <c r="G37" s="3" t="s">
        <v>415</v>
      </c>
      <c r="H37" s="3" t="s">
        <v>415</v>
      </c>
      <c r="I37" s="3" t="s">
        <v>415</v>
      </c>
      <c r="J37" s="3" t="s">
        <v>415</v>
      </c>
    </row>
    <row r="38" spans="2:10" customFormat="1" ht="30" x14ac:dyDescent="0.25">
      <c r="B38" s="3" t="s">
        <v>65</v>
      </c>
      <c r="C38" s="146" t="s">
        <v>417</v>
      </c>
      <c r="D38" s="146"/>
      <c r="E38" s="3" t="s">
        <v>61</v>
      </c>
      <c r="F38" s="3"/>
      <c r="G38" s="3"/>
      <c r="H38" s="3"/>
      <c r="I38" s="3"/>
      <c r="J38" s="3"/>
    </row>
    <row r="39" spans="2:10" customFormat="1" ht="36.75" x14ac:dyDescent="0.25">
      <c r="B39" s="286">
        <v>14.4</v>
      </c>
      <c r="C39" s="150" t="s">
        <v>418</v>
      </c>
      <c r="D39" s="150"/>
      <c r="E39" s="151" t="s">
        <v>419</v>
      </c>
      <c r="F39" s="305">
        <v>100</v>
      </c>
      <c r="G39" s="305"/>
      <c r="H39" s="305"/>
      <c r="I39" s="305"/>
      <c r="J39" s="305"/>
    </row>
    <row r="40" spans="2:10" customFormat="1" ht="30" x14ac:dyDescent="0.25">
      <c r="B40" s="3" t="s">
        <v>66</v>
      </c>
      <c r="C40" s="146" t="s">
        <v>67</v>
      </c>
      <c r="D40" s="146"/>
      <c r="E40" s="151" t="s">
        <v>420</v>
      </c>
      <c r="F40" s="3" t="s">
        <v>421</v>
      </c>
      <c r="G40" s="3" t="s">
        <v>421</v>
      </c>
      <c r="H40" s="3" t="s">
        <v>421</v>
      </c>
      <c r="I40" s="3" t="s">
        <v>421</v>
      </c>
      <c r="J40" s="3" t="s">
        <v>421</v>
      </c>
    </row>
    <row r="41" spans="2:10" customFormat="1" ht="15" x14ac:dyDescent="0.25">
      <c r="B41" s="3" t="s">
        <v>68</v>
      </c>
      <c r="C41" s="146" t="s">
        <v>69</v>
      </c>
      <c r="D41" s="146"/>
      <c r="E41" s="3"/>
      <c r="F41" s="3" t="s">
        <v>421</v>
      </c>
      <c r="G41" s="3" t="s">
        <v>421</v>
      </c>
      <c r="H41" s="3" t="s">
        <v>421</v>
      </c>
      <c r="I41" s="3" t="s">
        <v>421</v>
      </c>
      <c r="J41" s="3" t="s">
        <v>421</v>
      </c>
    </row>
    <row r="42" spans="2:10" customFormat="1" ht="15" x14ac:dyDescent="0.25">
      <c r="B42" s="91">
        <v>14.5</v>
      </c>
      <c r="C42" s="146" t="s">
        <v>422</v>
      </c>
      <c r="D42" s="146"/>
      <c r="E42" s="3" t="s">
        <v>120</v>
      </c>
      <c r="F42" s="3" t="s">
        <v>423</v>
      </c>
      <c r="G42" s="3" t="s">
        <v>424</v>
      </c>
      <c r="H42" s="3" t="s">
        <v>425</v>
      </c>
      <c r="I42" s="3" t="s">
        <v>426</v>
      </c>
      <c r="J42" s="3" t="s">
        <v>427</v>
      </c>
    </row>
    <row r="43" spans="2:10" customFormat="1" ht="30" x14ac:dyDescent="0.25">
      <c r="B43" s="91">
        <v>14.5</v>
      </c>
      <c r="C43" s="152" t="s">
        <v>428</v>
      </c>
      <c r="D43" s="152"/>
      <c r="E43" s="3" t="s">
        <v>70</v>
      </c>
      <c r="F43" s="3"/>
      <c r="G43" s="3"/>
      <c r="H43" s="3"/>
      <c r="I43" s="3"/>
      <c r="J43" s="3"/>
    </row>
    <row r="44" spans="2:10" customFormat="1" ht="15" x14ac:dyDescent="0.25">
      <c r="B44" s="3" t="s">
        <v>71</v>
      </c>
      <c r="C44" s="152" t="s">
        <v>429</v>
      </c>
      <c r="D44" s="152"/>
      <c r="E44" s="3"/>
      <c r="F44" s="3"/>
      <c r="G44" s="3"/>
      <c r="H44" s="3"/>
      <c r="I44" s="3"/>
      <c r="J44" s="3"/>
    </row>
    <row r="45" spans="2:10" customFormat="1" ht="15" x14ac:dyDescent="0.25">
      <c r="B45" s="3" t="s">
        <v>72</v>
      </c>
      <c r="C45" s="146" t="s">
        <v>73</v>
      </c>
      <c r="D45" s="146"/>
      <c r="E45" s="3"/>
      <c r="F45" s="3">
        <v>5.31</v>
      </c>
      <c r="G45" s="3">
        <v>3.55</v>
      </c>
      <c r="H45" s="3">
        <v>2.9</v>
      </c>
      <c r="I45" s="3">
        <v>1.46</v>
      </c>
      <c r="J45" s="3">
        <v>0.9</v>
      </c>
    </row>
    <row r="46" spans="2:10" customFormat="1" ht="30" x14ac:dyDescent="0.25">
      <c r="B46" s="3" t="s">
        <v>74</v>
      </c>
      <c r="C46" s="146" t="s">
        <v>430</v>
      </c>
      <c r="D46" s="146"/>
      <c r="E46" s="3"/>
      <c r="F46" s="3" t="s">
        <v>415</v>
      </c>
      <c r="G46" s="3" t="s">
        <v>415</v>
      </c>
      <c r="H46" s="3" t="s">
        <v>415</v>
      </c>
      <c r="I46" s="3" t="s">
        <v>415</v>
      </c>
      <c r="J46" s="3" t="s">
        <v>415</v>
      </c>
    </row>
    <row r="47" spans="2:10" customFormat="1" ht="15" x14ac:dyDescent="0.25">
      <c r="B47" s="3" t="s">
        <v>75</v>
      </c>
      <c r="C47" s="146" t="s">
        <v>76</v>
      </c>
      <c r="D47" s="146"/>
      <c r="E47" s="3"/>
      <c r="F47" s="3" t="s">
        <v>415</v>
      </c>
      <c r="G47" s="3" t="s">
        <v>415</v>
      </c>
      <c r="H47" s="3" t="s">
        <v>415</v>
      </c>
      <c r="I47" s="3" t="s">
        <v>415</v>
      </c>
      <c r="J47" s="3" t="s">
        <v>415</v>
      </c>
    </row>
    <row r="48" spans="2:10" customFormat="1" ht="15" x14ac:dyDescent="0.25">
      <c r="B48" s="3" t="s">
        <v>77</v>
      </c>
      <c r="C48" s="152" t="s">
        <v>431</v>
      </c>
      <c r="D48" s="152"/>
      <c r="E48" s="3"/>
      <c r="F48" s="3"/>
      <c r="G48" s="3"/>
      <c r="H48" s="3"/>
      <c r="I48" s="3"/>
      <c r="J48" s="3"/>
    </row>
    <row r="49" spans="2:10" customFormat="1" ht="15" x14ac:dyDescent="0.25">
      <c r="B49" s="3" t="s">
        <v>78</v>
      </c>
      <c r="C49" s="146" t="s">
        <v>73</v>
      </c>
      <c r="D49" s="146"/>
      <c r="E49" s="3"/>
      <c r="F49" s="3" t="s">
        <v>415</v>
      </c>
      <c r="G49" s="3" t="s">
        <v>415</v>
      </c>
      <c r="H49" s="3" t="s">
        <v>415</v>
      </c>
      <c r="I49" s="3" t="s">
        <v>415</v>
      </c>
      <c r="J49" s="3" t="s">
        <v>415</v>
      </c>
    </row>
    <row r="50" spans="2:10" customFormat="1" ht="30" x14ac:dyDescent="0.25">
      <c r="B50" s="3" t="s">
        <v>79</v>
      </c>
      <c r="C50" s="146" t="s">
        <v>430</v>
      </c>
      <c r="D50" s="146"/>
      <c r="E50" s="3"/>
      <c r="F50" s="3" t="s">
        <v>432</v>
      </c>
      <c r="G50" s="3" t="s">
        <v>432</v>
      </c>
      <c r="H50" s="3" t="s">
        <v>432</v>
      </c>
      <c r="I50" s="3" t="s">
        <v>432</v>
      </c>
      <c r="J50" s="3" t="s">
        <v>432</v>
      </c>
    </row>
    <row r="51" spans="2:10" customFormat="1" ht="15" x14ac:dyDescent="0.25">
      <c r="B51" s="3" t="s">
        <v>80</v>
      </c>
      <c r="C51" s="146" t="s">
        <v>76</v>
      </c>
      <c r="D51" s="146"/>
      <c r="E51" s="3"/>
      <c r="F51" s="3" t="s">
        <v>432</v>
      </c>
      <c r="G51" s="3" t="s">
        <v>432</v>
      </c>
      <c r="H51" s="3" t="s">
        <v>432</v>
      </c>
      <c r="I51" s="3" t="s">
        <v>432</v>
      </c>
      <c r="J51" s="3" t="s">
        <v>432</v>
      </c>
    </row>
    <row r="52" spans="2:10" customFormat="1" ht="15" x14ac:dyDescent="0.25">
      <c r="B52" s="91">
        <v>15</v>
      </c>
      <c r="C52" s="152" t="s">
        <v>433</v>
      </c>
      <c r="D52" s="152"/>
      <c r="E52" s="3"/>
      <c r="F52" s="3"/>
      <c r="G52" s="3"/>
      <c r="H52" s="3"/>
      <c r="I52" s="3"/>
      <c r="J52" s="3"/>
    </row>
    <row r="53" spans="2:10" customFormat="1" ht="15" x14ac:dyDescent="0.25">
      <c r="B53" s="91">
        <v>15.1</v>
      </c>
      <c r="C53" s="146" t="s">
        <v>403</v>
      </c>
      <c r="D53" s="146"/>
      <c r="E53" s="3" t="s">
        <v>434</v>
      </c>
      <c r="F53" s="3">
        <v>4438.9799999999996</v>
      </c>
      <c r="G53" s="3">
        <v>2555.7600000000002</v>
      </c>
      <c r="H53" s="3">
        <v>2167.85</v>
      </c>
      <c r="I53" s="3">
        <v>1807.03</v>
      </c>
      <c r="J53" s="3">
        <v>1730.51</v>
      </c>
    </row>
    <row r="54" spans="2:10" customFormat="1" ht="30" x14ac:dyDescent="0.25">
      <c r="B54" s="91">
        <v>15.2</v>
      </c>
      <c r="C54" s="146" t="s">
        <v>435</v>
      </c>
      <c r="D54" s="146"/>
      <c r="E54" s="146" t="s">
        <v>436</v>
      </c>
      <c r="F54" s="3"/>
      <c r="G54" s="3">
        <v>9771</v>
      </c>
      <c r="H54" s="3">
        <v>9782</v>
      </c>
      <c r="I54" s="3">
        <v>9811</v>
      </c>
      <c r="J54" s="3">
        <v>9738</v>
      </c>
    </row>
    <row r="55" spans="2:10" customFormat="1" ht="15" x14ac:dyDescent="0.25">
      <c r="B55" s="91">
        <v>15.3</v>
      </c>
      <c r="C55" s="146" t="s">
        <v>437</v>
      </c>
      <c r="D55" s="146"/>
      <c r="E55" s="146" t="s">
        <v>438</v>
      </c>
      <c r="F55" s="3"/>
      <c r="G55" s="3">
        <v>52881.01</v>
      </c>
      <c r="H55" s="3">
        <v>55279.63</v>
      </c>
      <c r="I55" s="3">
        <v>42590.07</v>
      </c>
      <c r="J55" s="3">
        <v>44562.86</v>
      </c>
    </row>
    <row r="56" spans="2:10" customFormat="1" ht="15" x14ac:dyDescent="0.25">
      <c r="B56" s="91">
        <v>15.4</v>
      </c>
      <c r="C56" s="3" t="s">
        <v>439</v>
      </c>
      <c r="D56" s="3"/>
      <c r="E56" s="3" t="s">
        <v>81</v>
      </c>
      <c r="F56" s="3">
        <v>3500</v>
      </c>
      <c r="G56" s="3">
        <v>3000</v>
      </c>
      <c r="H56" s="3">
        <v>2500</v>
      </c>
      <c r="I56" s="3">
        <v>2000</v>
      </c>
      <c r="J56" s="3">
        <v>1353</v>
      </c>
    </row>
    <row r="57" spans="2:10" s="50" customFormat="1" ht="28.5" x14ac:dyDescent="0.25">
      <c r="B57" s="103">
        <v>16</v>
      </c>
      <c r="C57" s="287" t="s">
        <v>355</v>
      </c>
      <c r="D57" s="287"/>
      <c r="E57" s="271"/>
      <c r="F57" s="331" t="s">
        <v>356</v>
      </c>
      <c r="G57" s="331"/>
      <c r="H57" s="331"/>
      <c r="I57" s="331"/>
      <c r="J57" s="331"/>
    </row>
    <row r="58" spans="2:10" customFormat="1" ht="15" x14ac:dyDescent="0.25">
      <c r="B58" s="103"/>
      <c r="C58" s="287"/>
      <c r="D58" s="271"/>
      <c r="E58" s="327" t="s">
        <v>3</v>
      </c>
      <c r="F58" s="327"/>
      <c r="G58" s="327"/>
      <c r="H58" s="327" t="s">
        <v>4</v>
      </c>
      <c r="I58" s="327"/>
      <c r="J58" s="327"/>
    </row>
    <row r="59" spans="2:10" customFormat="1" ht="15" x14ac:dyDescent="0.25">
      <c r="B59" s="103"/>
      <c r="C59" s="287"/>
      <c r="D59" s="271"/>
      <c r="E59" s="271" t="s">
        <v>330</v>
      </c>
      <c r="F59" s="271" t="s">
        <v>331</v>
      </c>
      <c r="G59" s="271" t="s">
        <v>332</v>
      </c>
      <c r="H59" s="271" t="s">
        <v>330</v>
      </c>
      <c r="I59" s="271" t="s">
        <v>331</v>
      </c>
      <c r="J59" s="271" t="s">
        <v>332</v>
      </c>
    </row>
    <row r="60" spans="2:10" customFormat="1" ht="15" x14ac:dyDescent="0.25">
      <c r="B60" s="103">
        <v>16.100000000000001</v>
      </c>
      <c r="C60" s="284" t="s">
        <v>82</v>
      </c>
      <c r="D60" s="271" t="s">
        <v>333</v>
      </c>
      <c r="E60" s="105">
        <v>0</v>
      </c>
      <c r="F60" s="105">
        <v>0</v>
      </c>
      <c r="G60" s="105">
        <v>52.2425</v>
      </c>
      <c r="H60" s="105">
        <v>0</v>
      </c>
      <c r="I60" s="105">
        <v>43.34375</v>
      </c>
      <c r="J60" s="288">
        <v>0</v>
      </c>
    </row>
    <row r="61" spans="2:10" customFormat="1" ht="15" x14ac:dyDescent="0.25">
      <c r="B61" s="103">
        <v>16.2</v>
      </c>
      <c r="C61" s="289" t="s">
        <v>334</v>
      </c>
      <c r="D61" s="271" t="s">
        <v>333</v>
      </c>
      <c r="E61" s="105">
        <v>101.00291666666668</v>
      </c>
      <c r="F61" s="105">
        <v>65.571666666666673</v>
      </c>
      <c r="G61" s="105">
        <v>50.055</v>
      </c>
      <c r="H61" s="105">
        <v>90.740262499999986</v>
      </c>
      <c r="I61" s="105">
        <v>91.676512500000001</v>
      </c>
      <c r="J61" s="288">
        <v>179.04441666666665</v>
      </c>
    </row>
    <row r="62" spans="2:10" customFormat="1" ht="15" x14ac:dyDescent="0.25">
      <c r="B62" s="103">
        <v>16.3</v>
      </c>
      <c r="C62" s="289" t="s">
        <v>83</v>
      </c>
      <c r="D62" s="271"/>
      <c r="E62" s="117">
        <v>18</v>
      </c>
      <c r="F62" s="117">
        <v>39</v>
      </c>
      <c r="G62" s="117">
        <v>27</v>
      </c>
      <c r="H62" s="117">
        <v>18</v>
      </c>
      <c r="I62" s="117">
        <v>25</v>
      </c>
      <c r="J62" s="290">
        <v>12</v>
      </c>
    </row>
    <row r="63" spans="2:10" customFormat="1" ht="15" x14ac:dyDescent="0.25">
      <c r="B63" s="103">
        <v>16.399999999999999</v>
      </c>
      <c r="C63" s="289" t="s">
        <v>335</v>
      </c>
      <c r="D63" s="271"/>
      <c r="E63" s="117">
        <v>18</v>
      </c>
      <c r="F63" s="117">
        <v>39</v>
      </c>
      <c r="G63" s="117">
        <v>28</v>
      </c>
      <c r="H63" s="117">
        <v>22</v>
      </c>
      <c r="I63" s="117">
        <v>26</v>
      </c>
      <c r="J63" s="290">
        <v>14</v>
      </c>
    </row>
    <row r="64" spans="2:10" customFormat="1" ht="15" x14ac:dyDescent="0.25">
      <c r="B64" s="103" t="s">
        <v>84</v>
      </c>
      <c r="C64" s="289" t="s">
        <v>85</v>
      </c>
      <c r="D64" s="271" t="s">
        <v>224</v>
      </c>
      <c r="E64" s="117">
        <v>8</v>
      </c>
      <c r="F64" s="117">
        <v>13</v>
      </c>
      <c r="G64" s="117">
        <v>7</v>
      </c>
      <c r="H64" s="117">
        <v>11</v>
      </c>
      <c r="I64" s="117">
        <v>10</v>
      </c>
      <c r="J64" s="290">
        <v>7</v>
      </c>
    </row>
    <row r="65" spans="2:10" customFormat="1" ht="15" x14ac:dyDescent="0.25">
      <c r="B65" s="103" t="s">
        <v>86</v>
      </c>
      <c r="C65" s="289" t="s">
        <v>87</v>
      </c>
      <c r="D65" s="271" t="s">
        <v>224</v>
      </c>
      <c r="E65" s="117">
        <v>4</v>
      </c>
      <c r="F65" s="117">
        <v>13</v>
      </c>
      <c r="G65" s="117">
        <v>14</v>
      </c>
      <c r="H65" s="117">
        <v>4</v>
      </c>
      <c r="I65" s="117">
        <v>8</v>
      </c>
      <c r="J65" s="290">
        <v>2</v>
      </c>
    </row>
    <row r="66" spans="2:10" s="50" customFormat="1" ht="15" x14ac:dyDescent="0.25">
      <c r="B66" s="103" t="s">
        <v>88</v>
      </c>
      <c r="C66" s="289" t="s">
        <v>89</v>
      </c>
      <c r="D66" s="271" t="s">
        <v>224</v>
      </c>
      <c r="E66" s="117">
        <v>6</v>
      </c>
      <c r="F66" s="117">
        <v>13</v>
      </c>
      <c r="G66" s="117">
        <v>7</v>
      </c>
      <c r="H66" s="117">
        <v>7</v>
      </c>
      <c r="I66" s="117">
        <v>8</v>
      </c>
      <c r="J66" s="290">
        <v>5</v>
      </c>
    </row>
    <row r="67" spans="2:10" customFormat="1" ht="15" x14ac:dyDescent="0.25">
      <c r="B67" s="3"/>
      <c r="C67" s="148"/>
      <c r="D67" s="106"/>
      <c r="E67" s="106"/>
      <c r="F67" s="106"/>
      <c r="G67" s="106"/>
      <c r="H67" s="106"/>
      <c r="I67" s="106"/>
      <c r="J67" s="3"/>
    </row>
    <row r="68" spans="2:10" customFormat="1" ht="15" x14ac:dyDescent="0.25">
      <c r="B68" s="103"/>
      <c r="C68" s="287"/>
      <c r="D68" s="271"/>
      <c r="E68" s="332" t="s">
        <v>5</v>
      </c>
      <c r="F68" s="332"/>
      <c r="G68" s="332"/>
      <c r="H68" s="327" t="s">
        <v>6</v>
      </c>
      <c r="I68" s="327"/>
      <c r="J68" s="327"/>
    </row>
    <row r="69" spans="2:10" customFormat="1" ht="15" x14ac:dyDescent="0.25">
      <c r="B69" s="103"/>
      <c r="C69" s="287"/>
      <c r="D69" s="271"/>
      <c r="E69" s="271" t="s">
        <v>330</v>
      </c>
      <c r="F69" s="271" t="s">
        <v>331</v>
      </c>
      <c r="G69" s="271" t="s">
        <v>332</v>
      </c>
      <c r="H69" s="271" t="s">
        <v>330</v>
      </c>
      <c r="I69" s="271" t="s">
        <v>331</v>
      </c>
      <c r="J69" s="271" t="s">
        <v>332</v>
      </c>
    </row>
    <row r="70" spans="2:10" customFormat="1" ht="15" x14ac:dyDescent="0.25">
      <c r="B70" s="103">
        <v>16.100000000000001</v>
      </c>
      <c r="C70" s="284" t="s">
        <v>82</v>
      </c>
      <c r="D70" s="271" t="s">
        <v>333</v>
      </c>
      <c r="E70" s="118">
        <v>15.177083333333334</v>
      </c>
      <c r="F70" s="118">
        <v>0</v>
      </c>
      <c r="G70" s="118">
        <v>44.095833333333331</v>
      </c>
      <c r="H70" s="118">
        <v>0</v>
      </c>
      <c r="I70" s="118">
        <v>0</v>
      </c>
      <c r="J70" s="118">
        <v>34.493054166666667</v>
      </c>
    </row>
    <row r="71" spans="2:10" customFormat="1" ht="15" x14ac:dyDescent="0.25">
      <c r="B71" s="103">
        <v>16.2</v>
      </c>
      <c r="C71" s="289" t="s">
        <v>334</v>
      </c>
      <c r="D71" s="271" t="s">
        <v>333</v>
      </c>
      <c r="E71" s="118">
        <v>66.198041666666668</v>
      </c>
      <c r="F71" s="118">
        <v>68.10070833333333</v>
      </c>
      <c r="G71" s="118">
        <v>114.05874999999999</v>
      </c>
      <c r="H71" s="118">
        <v>105.40095833333334</v>
      </c>
      <c r="I71" s="118">
        <v>65.82438333333333</v>
      </c>
      <c r="J71" s="118">
        <v>122.29084583333334</v>
      </c>
    </row>
    <row r="72" spans="2:10" customFormat="1" ht="15" x14ac:dyDescent="0.25">
      <c r="B72" s="103">
        <v>16.3</v>
      </c>
      <c r="C72" s="289" t="s">
        <v>83</v>
      </c>
      <c r="D72" s="271"/>
      <c r="E72" s="106">
        <v>13</v>
      </c>
      <c r="F72" s="106">
        <v>17</v>
      </c>
      <c r="G72" s="106">
        <v>16</v>
      </c>
      <c r="H72" s="106">
        <v>15</v>
      </c>
      <c r="I72" s="106">
        <v>13</v>
      </c>
      <c r="J72" s="106">
        <v>15</v>
      </c>
    </row>
    <row r="73" spans="2:10" customFormat="1" ht="15" x14ac:dyDescent="0.25">
      <c r="B73" s="103">
        <v>16.399999999999999</v>
      </c>
      <c r="C73" s="289" t="s">
        <v>335</v>
      </c>
      <c r="D73" s="271"/>
      <c r="E73" s="106">
        <v>14</v>
      </c>
      <c r="F73" s="106">
        <v>20</v>
      </c>
      <c r="G73" s="106">
        <v>16</v>
      </c>
      <c r="H73" s="106">
        <v>19</v>
      </c>
      <c r="I73" s="106">
        <v>13</v>
      </c>
      <c r="J73" s="106">
        <v>16</v>
      </c>
    </row>
    <row r="74" spans="2:10" customFormat="1" ht="15" x14ac:dyDescent="0.25">
      <c r="B74" s="103" t="s">
        <v>84</v>
      </c>
      <c r="C74" s="289" t="s">
        <v>85</v>
      </c>
      <c r="D74" s="271" t="s">
        <v>224</v>
      </c>
      <c r="E74" s="106">
        <v>9</v>
      </c>
      <c r="F74" s="106">
        <v>10</v>
      </c>
      <c r="G74" s="106">
        <v>10</v>
      </c>
      <c r="H74" s="106">
        <v>12</v>
      </c>
      <c r="I74" s="106">
        <v>9</v>
      </c>
      <c r="J74" s="106">
        <v>11</v>
      </c>
    </row>
    <row r="75" spans="2:10" customFormat="1" ht="15" x14ac:dyDescent="0.25">
      <c r="B75" s="103" t="s">
        <v>86</v>
      </c>
      <c r="C75" s="289" t="s">
        <v>87</v>
      </c>
      <c r="D75" s="271" t="s">
        <v>224</v>
      </c>
      <c r="E75" s="106">
        <v>3</v>
      </c>
      <c r="F75" s="106">
        <v>4</v>
      </c>
      <c r="G75" s="106">
        <v>0</v>
      </c>
      <c r="H75" s="106">
        <v>2</v>
      </c>
      <c r="I75" s="106">
        <v>0</v>
      </c>
      <c r="J75" s="106">
        <v>1</v>
      </c>
    </row>
    <row r="76" spans="2:10" customFormat="1" ht="15" x14ac:dyDescent="0.25">
      <c r="B76" s="103" t="s">
        <v>88</v>
      </c>
      <c r="C76" s="289" t="s">
        <v>89</v>
      </c>
      <c r="D76" s="271" t="s">
        <v>224</v>
      </c>
      <c r="E76" s="106">
        <v>2</v>
      </c>
      <c r="F76" s="106">
        <v>6</v>
      </c>
      <c r="G76" s="106">
        <v>6</v>
      </c>
      <c r="H76" s="106">
        <v>5</v>
      </c>
      <c r="I76" s="106">
        <v>4</v>
      </c>
      <c r="J76" s="106">
        <v>4</v>
      </c>
    </row>
    <row r="77" spans="2:10" customFormat="1" ht="15" x14ac:dyDescent="0.25">
      <c r="B77" s="163"/>
      <c r="C77" s="129"/>
      <c r="D77" s="119"/>
      <c r="E77" s="119"/>
      <c r="F77" s="119"/>
      <c r="G77" s="119"/>
      <c r="H77" s="119"/>
      <c r="I77" s="119"/>
      <c r="J77" s="164"/>
    </row>
    <row r="78" spans="2:10" customFormat="1" ht="15" x14ac:dyDescent="0.25">
      <c r="B78" s="160"/>
      <c r="C78" s="127"/>
      <c r="D78" s="102"/>
      <c r="E78" s="327" t="s">
        <v>0</v>
      </c>
      <c r="F78" s="327"/>
      <c r="G78" s="327"/>
      <c r="H78" s="42"/>
      <c r="I78" s="42"/>
      <c r="J78" s="95"/>
    </row>
    <row r="79" spans="2:10" customFormat="1" ht="15" x14ac:dyDescent="0.25">
      <c r="B79" s="160"/>
      <c r="C79" s="127"/>
      <c r="D79" s="102"/>
      <c r="E79" s="156" t="s">
        <v>330</v>
      </c>
      <c r="F79" s="156" t="s">
        <v>331</v>
      </c>
      <c r="G79" s="156" t="s">
        <v>332</v>
      </c>
      <c r="H79" s="42"/>
      <c r="I79" s="42"/>
      <c r="J79" s="95"/>
    </row>
    <row r="80" spans="2:10" customFormat="1" ht="15" x14ac:dyDescent="0.25">
      <c r="B80" s="160">
        <v>16.100000000000001</v>
      </c>
      <c r="C80" s="126" t="s">
        <v>82</v>
      </c>
      <c r="D80" s="102" t="s">
        <v>333</v>
      </c>
      <c r="E80" s="118">
        <v>0</v>
      </c>
      <c r="F80" s="118">
        <v>0</v>
      </c>
      <c r="G80" s="118">
        <v>40</v>
      </c>
      <c r="H80" s="42"/>
      <c r="I80" s="42"/>
      <c r="J80" s="95"/>
    </row>
    <row r="81" spans="2:10" customFormat="1" ht="15" x14ac:dyDescent="0.25">
      <c r="B81" s="160">
        <v>16.2</v>
      </c>
      <c r="C81" s="128" t="s">
        <v>334</v>
      </c>
      <c r="D81" s="102" t="s">
        <v>333</v>
      </c>
      <c r="E81" s="118">
        <v>30.265924999999999</v>
      </c>
      <c r="F81" s="118">
        <v>20.892374999999998</v>
      </c>
      <c r="G81" s="118">
        <v>71.023458333333338</v>
      </c>
      <c r="H81" s="42"/>
      <c r="I81" s="42"/>
      <c r="J81" s="95"/>
    </row>
    <row r="82" spans="2:10" customFormat="1" ht="15" x14ac:dyDescent="0.25">
      <c r="B82" s="160">
        <v>16.3</v>
      </c>
      <c r="C82" s="128" t="s">
        <v>83</v>
      </c>
      <c r="D82" s="102"/>
      <c r="E82" s="106">
        <v>15</v>
      </c>
      <c r="F82" s="106">
        <v>9</v>
      </c>
      <c r="G82" s="106">
        <v>10</v>
      </c>
      <c r="H82" s="42"/>
      <c r="I82" s="42"/>
      <c r="J82" s="95"/>
    </row>
    <row r="83" spans="2:10" customFormat="1" ht="15" x14ac:dyDescent="0.25">
      <c r="B83" s="160">
        <v>16.399999999999999</v>
      </c>
      <c r="C83" s="128" t="s">
        <v>335</v>
      </c>
      <c r="D83" s="102"/>
      <c r="E83" s="106">
        <v>19</v>
      </c>
      <c r="F83" s="106">
        <v>11</v>
      </c>
      <c r="G83" s="106">
        <v>9</v>
      </c>
      <c r="H83" s="42"/>
      <c r="I83" s="42"/>
      <c r="J83" s="95"/>
    </row>
    <row r="84" spans="2:10" customFormat="1" ht="15" x14ac:dyDescent="0.25">
      <c r="B84" s="160" t="s">
        <v>84</v>
      </c>
      <c r="C84" s="128" t="s">
        <v>85</v>
      </c>
      <c r="D84" s="102" t="s">
        <v>224</v>
      </c>
      <c r="E84" s="106">
        <v>11</v>
      </c>
      <c r="F84" s="106">
        <v>7</v>
      </c>
      <c r="G84" s="106">
        <v>7</v>
      </c>
      <c r="H84" s="42"/>
      <c r="I84" s="42"/>
      <c r="J84" s="95"/>
    </row>
    <row r="85" spans="2:10" customFormat="1" ht="15" x14ac:dyDescent="0.25">
      <c r="B85" s="160" t="s">
        <v>86</v>
      </c>
      <c r="C85" s="128" t="s">
        <v>87</v>
      </c>
      <c r="D85" s="102" t="s">
        <v>224</v>
      </c>
      <c r="E85" s="106">
        <v>3</v>
      </c>
      <c r="F85" s="106">
        <v>1</v>
      </c>
      <c r="G85" s="106">
        <v>0</v>
      </c>
      <c r="H85" s="42"/>
      <c r="I85" s="42"/>
      <c r="J85" s="95"/>
    </row>
    <row r="86" spans="2:10" customFormat="1" ht="15" x14ac:dyDescent="0.25">
      <c r="B86" s="160" t="s">
        <v>88</v>
      </c>
      <c r="C86" s="128" t="s">
        <v>89</v>
      </c>
      <c r="D86" s="102" t="s">
        <v>224</v>
      </c>
      <c r="E86" s="106">
        <v>5</v>
      </c>
      <c r="F86" s="106">
        <v>3</v>
      </c>
      <c r="G86" s="106">
        <v>2</v>
      </c>
      <c r="H86" s="42"/>
      <c r="I86" s="42"/>
      <c r="J86" s="95"/>
    </row>
    <row r="87" spans="2:10" customFormat="1" ht="15.75" x14ac:dyDescent="0.25">
      <c r="B87" s="165" t="s">
        <v>357</v>
      </c>
      <c r="C87" s="166"/>
      <c r="D87" s="166"/>
      <c r="E87" s="167"/>
      <c r="F87" s="167"/>
      <c r="G87" s="167"/>
      <c r="H87" s="167"/>
      <c r="I87" s="167"/>
      <c r="J87" s="168"/>
    </row>
    <row r="88" spans="2:10" x14ac:dyDescent="0.2">
      <c r="B88" s="94"/>
      <c r="C88" s="34"/>
      <c r="D88" s="47"/>
      <c r="E88" s="47"/>
      <c r="F88" s="34"/>
      <c r="G88" s="34"/>
      <c r="H88" s="34"/>
      <c r="I88" s="34"/>
      <c r="J88" s="35"/>
    </row>
    <row r="89" spans="2:10" x14ac:dyDescent="0.2">
      <c r="B89" s="291" t="s">
        <v>459</v>
      </c>
      <c r="C89" s="34"/>
      <c r="D89" s="47"/>
      <c r="E89" s="47"/>
      <c r="F89" s="34"/>
      <c r="G89" s="34"/>
      <c r="H89" s="34"/>
      <c r="I89" s="34"/>
      <c r="J89" s="35"/>
    </row>
    <row r="90" spans="2:10" ht="15.75" thickBot="1" x14ac:dyDescent="0.3">
      <c r="B90" s="169" t="s">
        <v>440</v>
      </c>
      <c r="C90" s="36"/>
      <c r="D90" s="170"/>
      <c r="E90" s="170"/>
      <c r="F90" s="36"/>
      <c r="G90" s="36"/>
      <c r="H90" s="36"/>
      <c r="I90" s="36"/>
      <c r="J90" s="37"/>
    </row>
  </sheetData>
  <mergeCells count="8">
    <mergeCell ref="E78:G78"/>
    <mergeCell ref="B3:J3"/>
    <mergeCell ref="F57:J57"/>
    <mergeCell ref="E58:G58"/>
    <mergeCell ref="H58:J58"/>
    <mergeCell ref="E68:G68"/>
    <mergeCell ref="H68:J68"/>
    <mergeCell ref="F39:J39"/>
  </mergeCells>
  <printOptions horizontalCentered="1"/>
  <pageMargins left="0.11811023622047245" right="0.11811023622047245" top="0.35433070866141736" bottom="0.15748031496062992" header="0.31496062992125984" footer="0.31496062992125984"/>
  <pageSetup paperSize="5" scale="5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C2:AJ14"/>
  <sheetViews>
    <sheetView topLeftCell="A4" workbookViewId="0">
      <selection activeCell="G11" sqref="G11:L11"/>
    </sheetView>
  </sheetViews>
  <sheetFormatPr defaultRowHeight="15" x14ac:dyDescent="0.25"/>
  <cols>
    <col min="1" max="2" width="9.140625" style="130"/>
    <col min="3" max="3" width="7.140625" style="130" bestFit="1" customWidth="1"/>
    <col min="4" max="4" width="10.7109375" style="130" customWidth="1"/>
    <col min="5" max="5" width="5.7109375" style="130" customWidth="1"/>
    <col min="6" max="6" width="5" style="130" customWidth="1"/>
    <col min="7" max="7" width="4.28515625" style="130" customWidth="1"/>
    <col min="8" max="8" width="8.140625" style="130" customWidth="1"/>
    <col min="9" max="11" width="4.28515625" style="130" customWidth="1"/>
    <col min="12" max="12" width="4" style="130" customWidth="1"/>
    <col min="13" max="13" width="4.28515625" style="130" customWidth="1"/>
    <col min="14" max="14" width="7.7109375" style="130" customWidth="1"/>
    <col min="15" max="17" width="4.28515625" style="130" customWidth="1"/>
    <col min="18" max="18" width="4.5703125" style="130" customWidth="1"/>
    <col min="19" max="19" width="4.28515625" style="130" customWidth="1"/>
    <col min="20" max="20" width="7.7109375" style="130" customWidth="1"/>
    <col min="21" max="23" width="4.28515625" style="130" customWidth="1"/>
    <col min="24" max="24" width="4.42578125" style="130" customWidth="1"/>
    <col min="25" max="25" width="4.28515625" style="130" customWidth="1"/>
    <col min="26" max="26" width="7.28515625" style="130" customWidth="1"/>
    <col min="27" max="27" width="4.28515625" style="130" customWidth="1"/>
    <col min="28" max="28" width="7.42578125" style="130" customWidth="1"/>
    <col min="29" max="29" width="4.28515625" style="130" customWidth="1"/>
    <col min="30" max="30" width="7.85546875" style="130" customWidth="1"/>
    <col min="31" max="31" width="4.28515625" style="130" customWidth="1"/>
    <col min="32" max="32" width="7.28515625" style="130" customWidth="1"/>
    <col min="33" max="33" width="4.28515625" style="130" customWidth="1"/>
    <col min="34" max="34" width="7" style="130" customWidth="1"/>
    <col min="35" max="35" width="4.28515625" style="130" customWidth="1"/>
    <col min="36" max="36" width="8" style="130" customWidth="1"/>
    <col min="37" max="16384" width="9.140625" style="130"/>
  </cols>
  <sheetData>
    <row r="2" spans="3:36" ht="15.75" thickBot="1" x14ac:dyDescent="0.3"/>
    <row r="3" spans="3:36" x14ac:dyDescent="0.25">
      <c r="C3" s="171"/>
      <c r="D3" s="172"/>
      <c r="E3" s="172"/>
      <c r="F3" s="172"/>
      <c r="G3" s="172"/>
      <c r="H3" s="172"/>
      <c r="I3" s="172"/>
      <c r="J3" s="172"/>
      <c r="K3" s="172"/>
      <c r="L3" s="172"/>
      <c r="M3" s="172"/>
      <c r="N3" s="172"/>
      <c r="O3" s="172"/>
      <c r="P3" s="172"/>
      <c r="Q3" s="172"/>
      <c r="R3" s="172"/>
      <c r="S3" s="172"/>
      <c r="T3" s="172"/>
      <c r="U3" s="172"/>
      <c r="V3" s="173"/>
      <c r="W3" s="173"/>
      <c r="X3" s="173"/>
      <c r="Y3" s="173"/>
      <c r="Z3" s="173"/>
      <c r="AA3" s="173"/>
      <c r="AB3" s="173"/>
      <c r="AC3" s="173"/>
      <c r="AD3" s="173"/>
      <c r="AE3" s="172"/>
      <c r="AF3" s="172"/>
      <c r="AG3" s="172"/>
      <c r="AH3" s="172"/>
      <c r="AI3" s="172"/>
      <c r="AJ3" s="174" t="s">
        <v>458</v>
      </c>
    </row>
    <row r="4" spans="3:36" x14ac:dyDescent="0.25">
      <c r="C4" s="341"/>
      <c r="D4" s="342"/>
      <c r="E4" s="342"/>
      <c r="F4" s="342"/>
      <c r="G4" s="342"/>
      <c r="H4" s="342"/>
      <c r="I4" s="342"/>
      <c r="J4" s="342"/>
      <c r="K4" s="342"/>
      <c r="L4" s="342"/>
      <c r="M4" s="342"/>
      <c r="N4" s="342"/>
      <c r="O4" s="342"/>
      <c r="P4" s="342"/>
      <c r="Q4" s="342"/>
      <c r="R4" s="342"/>
      <c r="S4" s="342"/>
      <c r="T4" s="342"/>
      <c r="U4" s="342"/>
      <c r="V4" s="342"/>
      <c r="W4" s="342"/>
      <c r="X4" s="342"/>
      <c r="Y4" s="342"/>
      <c r="Z4" s="342"/>
      <c r="AA4" s="342"/>
      <c r="AB4" s="342"/>
      <c r="AC4" s="342"/>
      <c r="AD4" s="342"/>
      <c r="AE4" s="342"/>
      <c r="AF4" s="342"/>
      <c r="AG4" s="342"/>
      <c r="AH4" s="342"/>
      <c r="AI4" s="342"/>
      <c r="AJ4" s="343"/>
    </row>
    <row r="5" spans="3:36" ht="30.6" customHeight="1" x14ac:dyDescent="0.25">
      <c r="C5" s="175" t="s">
        <v>119</v>
      </c>
      <c r="D5" s="138" t="s">
        <v>1</v>
      </c>
      <c r="E5" s="138" t="s">
        <v>2</v>
      </c>
      <c r="F5" s="138"/>
      <c r="G5" s="337" t="s">
        <v>3</v>
      </c>
      <c r="H5" s="334"/>
      <c r="I5" s="334"/>
      <c r="J5" s="334"/>
      <c r="K5" s="334"/>
      <c r="L5" s="336"/>
      <c r="M5" s="337" t="s">
        <v>4</v>
      </c>
      <c r="N5" s="334"/>
      <c r="O5" s="334"/>
      <c r="P5" s="334"/>
      <c r="Q5" s="334"/>
      <c r="R5" s="336"/>
      <c r="S5" s="337" t="s">
        <v>5</v>
      </c>
      <c r="T5" s="334"/>
      <c r="U5" s="334"/>
      <c r="V5" s="334"/>
      <c r="W5" s="334"/>
      <c r="X5" s="336"/>
      <c r="Y5" s="337" t="s">
        <v>6</v>
      </c>
      <c r="Z5" s="334"/>
      <c r="AA5" s="334"/>
      <c r="AB5" s="334"/>
      <c r="AC5" s="334"/>
      <c r="AD5" s="336"/>
      <c r="AE5" s="337" t="s">
        <v>0</v>
      </c>
      <c r="AF5" s="334"/>
      <c r="AG5" s="334"/>
      <c r="AH5" s="334"/>
      <c r="AI5" s="334"/>
      <c r="AJ5" s="335"/>
    </row>
    <row r="6" spans="3:36" ht="48" x14ac:dyDescent="0.25">
      <c r="C6" s="176">
        <v>17</v>
      </c>
      <c r="D6" s="132" t="s">
        <v>358</v>
      </c>
      <c r="E6" s="133" t="s">
        <v>226</v>
      </c>
      <c r="F6" s="133"/>
      <c r="G6" s="338" t="s">
        <v>359</v>
      </c>
      <c r="H6" s="340"/>
      <c r="I6" s="338" t="s">
        <v>360</v>
      </c>
      <c r="J6" s="340"/>
      <c r="K6" s="338" t="s">
        <v>361</v>
      </c>
      <c r="L6" s="340"/>
      <c r="M6" s="338" t="s">
        <v>359</v>
      </c>
      <c r="N6" s="340"/>
      <c r="O6" s="338" t="s">
        <v>360</v>
      </c>
      <c r="P6" s="340"/>
      <c r="Q6" s="338" t="s">
        <v>361</v>
      </c>
      <c r="R6" s="340"/>
      <c r="S6" s="338" t="s">
        <v>359</v>
      </c>
      <c r="T6" s="340"/>
      <c r="U6" s="338" t="s">
        <v>360</v>
      </c>
      <c r="V6" s="340"/>
      <c r="W6" s="338" t="s">
        <v>361</v>
      </c>
      <c r="X6" s="340"/>
      <c r="Y6" s="338" t="s">
        <v>359</v>
      </c>
      <c r="Z6" s="340"/>
      <c r="AA6" s="338" t="s">
        <v>360</v>
      </c>
      <c r="AB6" s="340"/>
      <c r="AC6" s="338" t="s">
        <v>361</v>
      </c>
      <c r="AD6" s="340"/>
      <c r="AE6" s="338" t="s">
        <v>359</v>
      </c>
      <c r="AF6" s="340"/>
      <c r="AG6" s="338" t="s">
        <v>360</v>
      </c>
      <c r="AH6" s="340"/>
      <c r="AI6" s="338" t="s">
        <v>361</v>
      </c>
      <c r="AJ6" s="339"/>
    </row>
    <row r="7" spans="3:36" ht="45" x14ac:dyDescent="0.25">
      <c r="C7" s="177"/>
      <c r="D7" s="139"/>
      <c r="E7" s="134"/>
      <c r="F7" s="134"/>
      <c r="G7" s="135" t="s">
        <v>225</v>
      </c>
      <c r="H7" s="135" t="s">
        <v>362</v>
      </c>
      <c r="I7" s="135" t="s">
        <v>225</v>
      </c>
      <c r="J7" s="135" t="s">
        <v>362</v>
      </c>
      <c r="K7" s="135" t="s">
        <v>225</v>
      </c>
      <c r="L7" s="135" t="s">
        <v>362</v>
      </c>
      <c r="M7" s="135" t="s">
        <v>225</v>
      </c>
      <c r="N7" s="135" t="s">
        <v>362</v>
      </c>
      <c r="O7" s="135" t="s">
        <v>225</v>
      </c>
      <c r="P7" s="135" t="s">
        <v>362</v>
      </c>
      <c r="Q7" s="135" t="s">
        <v>225</v>
      </c>
      <c r="R7" s="135" t="s">
        <v>362</v>
      </c>
      <c r="S7" s="135" t="s">
        <v>225</v>
      </c>
      <c r="T7" s="135" t="s">
        <v>362</v>
      </c>
      <c r="U7" s="135" t="s">
        <v>225</v>
      </c>
      <c r="V7" s="135" t="s">
        <v>362</v>
      </c>
      <c r="W7" s="135" t="s">
        <v>225</v>
      </c>
      <c r="X7" s="135" t="s">
        <v>362</v>
      </c>
      <c r="Y7" s="135" t="s">
        <v>225</v>
      </c>
      <c r="Z7" s="135" t="s">
        <v>362</v>
      </c>
      <c r="AA7" s="135" t="s">
        <v>225</v>
      </c>
      <c r="AB7" s="135" t="s">
        <v>362</v>
      </c>
      <c r="AC7" s="135" t="s">
        <v>225</v>
      </c>
      <c r="AD7" s="135" t="s">
        <v>362</v>
      </c>
      <c r="AE7" s="135" t="s">
        <v>225</v>
      </c>
      <c r="AF7" s="135" t="s">
        <v>362</v>
      </c>
      <c r="AG7" s="135" t="s">
        <v>225</v>
      </c>
      <c r="AH7" s="135" t="s">
        <v>362</v>
      </c>
      <c r="AI7" s="135" t="s">
        <v>225</v>
      </c>
      <c r="AJ7" s="178" t="s">
        <v>362</v>
      </c>
    </row>
    <row r="8" spans="3:36" ht="24" x14ac:dyDescent="0.25">
      <c r="C8" s="179"/>
      <c r="D8" s="141"/>
      <c r="E8" s="140"/>
      <c r="F8" s="133" t="s">
        <v>461</v>
      </c>
      <c r="G8" s="131">
        <v>150</v>
      </c>
      <c r="H8" s="131" t="s">
        <v>366</v>
      </c>
      <c r="I8" s="137" t="s">
        <v>363</v>
      </c>
      <c r="J8" s="137" t="s">
        <v>363</v>
      </c>
      <c r="K8" s="137" t="s">
        <v>363</v>
      </c>
      <c r="L8" s="137" t="s">
        <v>363</v>
      </c>
      <c r="M8" s="131">
        <v>150</v>
      </c>
      <c r="N8" s="137" t="s">
        <v>367</v>
      </c>
      <c r="O8" s="137" t="s">
        <v>363</v>
      </c>
      <c r="P8" s="137" t="s">
        <v>363</v>
      </c>
      <c r="Q8" s="137" t="s">
        <v>363</v>
      </c>
      <c r="R8" s="137" t="s">
        <v>363</v>
      </c>
      <c r="S8" s="131">
        <v>150</v>
      </c>
      <c r="T8" s="144" t="s">
        <v>368</v>
      </c>
      <c r="U8" s="137" t="s">
        <v>363</v>
      </c>
      <c r="V8" s="137" t="s">
        <v>363</v>
      </c>
      <c r="W8" s="137" t="s">
        <v>363</v>
      </c>
      <c r="X8" s="137" t="s">
        <v>363</v>
      </c>
      <c r="Y8" s="131">
        <v>150</v>
      </c>
      <c r="Z8" s="144" t="s">
        <v>369</v>
      </c>
      <c r="AA8" s="137" t="s">
        <v>363</v>
      </c>
      <c r="AB8" s="144" t="s">
        <v>370</v>
      </c>
      <c r="AC8" s="137" t="s">
        <v>363</v>
      </c>
      <c r="AD8" s="144" t="s">
        <v>371</v>
      </c>
      <c r="AE8" s="131">
        <v>150</v>
      </c>
      <c r="AF8" s="144" t="s">
        <v>372</v>
      </c>
      <c r="AG8" s="137" t="s">
        <v>363</v>
      </c>
      <c r="AH8" s="142" t="s">
        <v>373</v>
      </c>
      <c r="AI8" s="137" t="s">
        <v>363</v>
      </c>
      <c r="AJ8" s="180" t="s">
        <v>374</v>
      </c>
    </row>
    <row r="9" spans="3:36" ht="33.75" x14ac:dyDescent="0.25">
      <c r="C9" s="176">
        <v>19</v>
      </c>
      <c r="D9" s="132" t="s">
        <v>200</v>
      </c>
      <c r="E9" s="136" t="s">
        <v>177</v>
      </c>
      <c r="F9" s="158"/>
      <c r="G9" s="351"/>
      <c r="H9" s="334"/>
      <c r="I9" s="334"/>
      <c r="J9" s="334"/>
      <c r="K9" s="334"/>
      <c r="L9" s="336"/>
      <c r="M9" s="333"/>
      <c r="N9" s="334"/>
      <c r="O9" s="334"/>
      <c r="P9" s="334"/>
      <c r="Q9" s="334"/>
      <c r="R9" s="336"/>
      <c r="S9" s="333"/>
      <c r="T9" s="334"/>
      <c r="U9" s="334"/>
      <c r="V9" s="334"/>
      <c r="W9" s="334"/>
      <c r="X9" s="336"/>
      <c r="Y9" s="333"/>
      <c r="Z9" s="334"/>
      <c r="AA9" s="334"/>
      <c r="AB9" s="334"/>
      <c r="AC9" s="334"/>
      <c r="AD9" s="336"/>
      <c r="AE9" s="333"/>
      <c r="AF9" s="334"/>
      <c r="AG9" s="334"/>
      <c r="AH9" s="334"/>
      <c r="AI9" s="334"/>
      <c r="AJ9" s="335"/>
    </row>
    <row r="10" spans="3:36" x14ac:dyDescent="0.25">
      <c r="C10" s="176">
        <v>19.100000000000001</v>
      </c>
      <c r="D10" s="143" t="s">
        <v>178</v>
      </c>
      <c r="E10" s="137" t="s">
        <v>244</v>
      </c>
      <c r="F10" s="157"/>
      <c r="G10" s="333">
        <v>0</v>
      </c>
      <c r="H10" s="334"/>
      <c r="I10" s="334"/>
      <c r="J10" s="334"/>
      <c r="K10" s="334"/>
      <c r="L10" s="336"/>
      <c r="M10" s="333">
        <v>0</v>
      </c>
      <c r="N10" s="334"/>
      <c r="O10" s="334"/>
      <c r="P10" s="334"/>
      <c r="Q10" s="334"/>
      <c r="R10" s="336"/>
      <c r="S10" s="333">
        <v>0</v>
      </c>
      <c r="T10" s="334"/>
      <c r="U10" s="334"/>
      <c r="V10" s="334"/>
      <c r="W10" s="334"/>
      <c r="X10" s="336"/>
      <c r="Y10" s="333">
        <v>0</v>
      </c>
      <c r="Z10" s="334"/>
      <c r="AA10" s="334"/>
      <c r="AB10" s="334"/>
      <c r="AC10" s="334"/>
      <c r="AD10" s="336"/>
      <c r="AE10" s="333">
        <v>1.4999999999999999E-2</v>
      </c>
      <c r="AF10" s="334"/>
      <c r="AG10" s="334"/>
      <c r="AH10" s="334"/>
      <c r="AI10" s="334"/>
      <c r="AJ10" s="335"/>
    </row>
    <row r="11" spans="3:36" x14ac:dyDescent="0.25">
      <c r="C11" s="176">
        <v>19.2</v>
      </c>
      <c r="D11" s="143" t="s">
        <v>179</v>
      </c>
      <c r="E11" s="137" t="s">
        <v>244</v>
      </c>
      <c r="F11" s="157"/>
      <c r="G11" s="333">
        <v>0</v>
      </c>
      <c r="H11" s="334"/>
      <c r="I11" s="334"/>
      <c r="J11" s="334"/>
      <c r="K11" s="334"/>
      <c r="L11" s="336"/>
      <c r="M11" s="333">
        <v>0</v>
      </c>
      <c r="N11" s="334"/>
      <c r="O11" s="334"/>
      <c r="P11" s="334"/>
      <c r="Q11" s="334"/>
      <c r="R11" s="336"/>
      <c r="S11" s="333">
        <v>0</v>
      </c>
      <c r="T11" s="334"/>
      <c r="U11" s="334"/>
      <c r="V11" s="334"/>
      <c r="W11" s="334"/>
      <c r="X11" s="336"/>
      <c r="Y11" s="333">
        <v>0</v>
      </c>
      <c r="Z11" s="334"/>
      <c r="AA11" s="334"/>
      <c r="AB11" s="334"/>
      <c r="AC11" s="334"/>
      <c r="AD11" s="336"/>
      <c r="AE11" s="333">
        <v>0</v>
      </c>
      <c r="AF11" s="334"/>
      <c r="AG11" s="334"/>
      <c r="AH11" s="334"/>
      <c r="AI11" s="334"/>
      <c r="AJ11" s="335"/>
    </row>
    <row r="12" spans="3:36" x14ac:dyDescent="0.25">
      <c r="C12" s="176">
        <v>19.3</v>
      </c>
      <c r="D12" s="143" t="s">
        <v>180</v>
      </c>
      <c r="E12" s="137" t="s">
        <v>244</v>
      </c>
      <c r="F12" s="157"/>
      <c r="G12" s="333">
        <v>0</v>
      </c>
      <c r="H12" s="334"/>
      <c r="I12" s="334"/>
      <c r="J12" s="334"/>
      <c r="K12" s="334"/>
      <c r="L12" s="336"/>
      <c r="M12" s="333">
        <v>0</v>
      </c>
      <c r="N12" s="334"/>
      <c r="O12" s="334"/>
      <c r="P12" s="334"/>
      <c r="Q12" s="334"/>
      <c r="R12" s="336"/>
      <c r="S12" s="333">
        <v>0</v>
      </c>
      <c r="T12" s="334"/>
      <c r="U12" s="334"/>
      <c r="V12" s="334"/>
      <c r="W12" s="334"/>
      <c r="X12" s="336"/>
      <c r="Y12" s="333">
        <v>0</v>
      </c>
      <c r="Z12" s="334"/>
      <c r="AA12" s="334"/>
      <c r="AB12" s="334"/>
      <c r="AC12" s="334"/>
      <c r="AD12" s="336"/>
      <c r="AE12" s="333">
        <v>0</v>
      </c>
      <c r="AF12" s="334"/>
      <c r="AG12" s="334"/>
      <c r="AH12" s="334"/>
      <c r="AI12" s="334"/>
      <c r="AJ12" s="335"/>
    </row>
    <row r="13" spans="3:36" ht="45" x14ac:dyDescent="0.25">
      <c r="C13" s="176">
        <v>19.399999999999999</v>
      </c>
      <c r="D13" s="132" t="s">
        <v>181</v>
      </c>
      <c r="E13" s="137" t="s">
        <v>244</v>
      </c>
      <c r="F13" s="157"/>
      <c r="G13" s="333">
        <v>110.63</v>
      </c>
      <c r="H13" s="334"/>
      <c r="I13" s="334"/>
      <c r="J13" s="334"/>
      <c r="K13" s="334"/>
      <c r="L13" s="336"/>
      <c r="M13" s="333">
        <v>92.37</v>
      </c>
      <c r="N13" s="334"/>
      <c r="O13" s="334"/>
      <c r="P13" s="334"/>
      <c r="Q13" s="334"/>
      <c r="R13" s="336"/>
      <c r="S13" s="333">
        <v>65.150000000000006</v>
      </c>
      <c r="T13" s="334"/>
      <c r="U13" s="334"/>
      <c r="V13" s="334"/>
      <c r="W13" s="334"/>
      <c r="X13" s="336"/>
      <c r="Y13" s="333">
        <v>51.96</v>
      </c>
      <c r="Z13" s="334"/>
      <c r="AA13" s="334"/>
      <c r="AB13" s="334"/>
      <c r="AC13" s="334"/>
      <c r="AD13" s="336"/>
      <c r="AE13" s="333">
        <v>232.61</v>
      </c>
      <c r="AF13" s="334"/>
      <c r="AG13" s="334"/>
      <c r="AH13" s="334"/>
      <c r="AI13" s="334"/>
      <c r="AJ13" s="335"/>
    </row>
    <row r="14" spans="3:36" ht="36.75" thickBot="1" x14ac:dyDescent="0.3">
      <c r="C14" s="181">
        <v>19.5</v>
      </c>
      <c r="D14" s="182" t="s">
        <v>364</v>
      </c>
      <c r="E14" s="183" t="s">
        <v>365</v>
      </c>
      <c r="F14" s="184"/>
      <c r="G14" s="344">
        <v>0</v>
      </c>
      <c r="H14" s="345"/>
      <c r="I14" s="345"/>
      <c r="J14" s="345"/>
      <c r="K14" s="345"/>
      <c r="L14" s="346"/>
      <c r="M14" s="347">
        <v>0</v>
      </c>
      <c r="N14" s="348"/>
      <c r="O14" s="348"/>
      <c r="P14" s="348"/>
      <c r="Q14" s="348"/>
      <c r="R14" s="349"/>
      <c r="S14" s="347">
        <v>0</v>
      </c>
      <c r="T14" s="348"/>
      <c r="U14" s="348"/>
      <c r="V14" s="348"/>
      <c r="W14" s="348"/>
      <c r="X14" s="349"/>
      <c r="Y14" s="347">
        <v>0</v>
      </c>
      <c r="Z14" s="348"/>
      <c r="AA14" s="348"/>
      <c r="AB14" s="348"/>
      <c r="AC14" s="348"/>
      <c r="AD14" s="349"/>
      <c r="AE14" s="347">
        <v>0</v>
      </c>
      <c r="AF14" s="348"/>
      <c r="AG14" s="348"/>
      <c r="AH14" s="348"/>
      <c r="AI14" s="348"/>
      <c r="AJ14" s="350"/>
    </row>
  </sheetData>
  <mergeCells count="51">
    <mergeCell ref="C4:AJ4"/>
    <mergeCell ref="S13:X13"/>
    <mergeCell ref="Y13:AD13"/>
    <mergeCell ref="AE13:AJ13"/>
    <mergeCell ref="G14:L14"/>
    <mergeCell ref="M14:R14"/>
    <mergeCell ref="S14:X14"/>
    <mergeCell ref="Y14:AD14"/>
    <mergeCell ref="AE14:AJ14"/>
    <mergeCell ref="G13:L13"/>
    <mergeCell ref="M13:R13"/>
    <mergeCell ref="G9:L9"/>
    <mergeCell ref="M9:R9"/>
    <mergeCell ref="S9:X9"/>
    <mergeCell ref="Y9:AD9"/>
    <mergeCell ref="AE9:AJ9"/>
    <mergeCell ref="G10:L10"/>
    <mergeCell ref="M10:R10"/>
    <mergeCell ref="S10:X10"/>
    <mergeCell ref="Y10:AD10"/>
    <mergeCell ref="AE10:AJ10"/>
    <mergeCell ref="AI6:AJ6"/>
    <mergeCell ref="G6:H6"/>
    <mergeCell ref="I6:J6"/>
    <mergeCell ref="K6:L6"/>
    <mergeCell ref="M6:N6"/>
    <mergeCell ref="O6:P6"/>
    <mergeCell ref="Q6:R6"/>
    <mergeCell ref="S6:T6"/>
    <mergeCell ref="U6:V6"/>
    <mergeCell ref="W6:X6"/>
    <mergeCell ref="Y6:Z6"/>
    <mergeCell ref="AA6:AB6"/>
    <mergeCell ref="AC6:AD6"/>
    <mergeCell ref="AE6:AF6"/>
    <mergeCell ref="AG6:AH6"/>
    <mergeCell ref="G5:L5"/>
    <mergeCell ref="M5:R5"/>
    <mergeCell ref="S5:X5"/>
    <mergeCell ref="Y5:AD5"/>
    <mergeCell ref="AE5:AJ5"/>
    <mergeCell ref="AE11:AJ11"/>
    <mergeCell ref="G12:L12"/>
    <mergeCell ref="M12:R12"/>
    <mergeCell ref="S12:X12"/>
    <mergeCell ref="Y12:AD12"/>
    <mergeCell ref="AE12:AJ12"/>
    <mergeCell ref="G11:L11"/>
    <mergeCell ref="M11:R11"/>
    <mergeCell ref="S11:X11"/>
    <mergeCell ref="Y11:AD11"/>
  </mergeCells>
  <printOptions horizontalCentered="1"/>
  <pageMargins left="0.19685039370078741" right="0.19685039370078741" top="0.59055118110236227" bottom="0" header="0.31496062992125984" footer="0.11811023622047245"/>
  <pageSetup paperSize="5" scale="8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B2:I21"/>
  <sheetViews>
    <sheetView showGridLines="0" view="pageBreakPreview" topLeftCell="A4" zoomScale="106" zoomScaleSheetLayoutView="106" workbookViewId="0">
      <selection activeCell="B16" sqref="B16:I16"/>
    </sheetView>
  </sheetViews>
  <sheetFormatPr defaultRowHeight="14.25" x14ac:dyDescent="0.2"/>
  <cols>
    <col min="1" max="1" width="9.140625" style="33"/>
    <col min="2" max="2" width="7.28515625" style="32" customWidth="1"/>
    <col min="3" max="3" width="42.5703125" style="33" customWidth="1"/>
    <col min="4" max="4" width="13.28515625" style="59" customWidth="1"/>
    <col min="5" max="9" width="9.7109375" style="33" customWidth="1"/>
    <col min="10" max="16384" width="9.140625" style="33"/>
  </cols>
  <sheetData>
    <row r="2" spans="2:9" ht="15" thickBot="1" x14ac:dyDescent="0.25"/>
    <row r="3" spans="2:9" x14ac:dyDescent="0.2">
      <c r="B3" s="328" t="s">
        <v>176</v>
      </c>
      <c r="C3" s="329"/>
      <c r="D3" s="329"/>
      <c r="E3" s="329"/>
      <c r="F3" s="329"/>
      <c r="G3" s="329"/>
      <c r="H3" s="329"/>
      <c r="I3" s="330"/>
    </row>
    <row r="4" spans="2:9" ht="17.25" thickBot="1" x14ac:dyDescent="0.25">
      <c r="B4" s="43"/>
      <c r="C4" s="34"/>
      <c r="D4" s="60"/>
      <c r="E4" s="34"/>
      <c r="F4" s="34"/>
      <c r="G4" s="34"/>
      <c r="H4" s="34"/>
      <c r="I4" s="35"/>
    </row>
    <row r="5" spans="2:9" ht="32.25" thickBot="1" x14ac:dyDescent="0.25">
      <c r="B5" s="52" t="s">
        <v>119</v>
      </c>
      <c r="C5" s="46" t="s">
        <v>40</v>
      </c>
      <c r="D5" s="48" t="s">
        <v>175</v>
      </c>
      <c r="E5" s="45" t="s">
        <v>3</v>
      </c>
      <c r="F5" s="45" t="s">
        <v>4</v>
      </c>
      <c r="G5" s="45" t="s">
        <v>5</v>
      </c>
      <c r="H5" s="45" t="s">
        <v>6</v>
      </c>
      <c r="I5" s="45" t="s">
        <v>0</v>
      </c>
    </row>
    <row r="6" spans="2:9" s="50" customFormat="1" ht="15.75" x14ac:dyDescent="0.25">
      <c r="B6" s="75">
        <v>20</v>
      </c>
      <c r="C6" s="69" t="s">
        <v>182</v>
      </c>
      <c r="D6" s="70" t="s">
        <v>183</v>
      </c>
      <c r="E6" s="71"/>
      <c r="F6" s="71"/>
      <c r="G6" s="71"/>
      <c r="H6" s="71"/>
      <c r="I6" s="49"/>
    </row>
    <row r="7" spans="2:9" s="50" customFormat="1" ht="15.75" x14ac:dyDescent="0.25">
      <c r="B7" s="74">
        <v>21</v>
      </c>
      <c r="C7" s="64" t="s">
        <v>184</v>
      </c>
      <c r="D7" s="62" t="s">
        <v>185</v>
      </c>
      <c r="E7" s="67"/>
      <c r="F7" s="67"/>
      <c r="G7" s="67"/>
      <c r="H7" s="67"/>
      <c r="I7" s="51"/>
    </row>
    <row r="8" spans="2:9" s="50" customFormat="1" ht="15" customHeight="1" x14ac:dyDescent="0.25">
      <c r="B8" s="74">
        <v>22</v>
      </c>
      <c r="C8" s="64" t="s">
        <v>201</v>
      </c>
      <c r="D8" s="72"/>
      <c r="E8" s="66"/>
      <c r="F8" s="66"/>
      <c r="G8" s="66"/>
      <c r="H8" s="66"/>
      <c r="I8" s="51"/>
    </row>
    <row r="9" spans="2:9" s="50" customFormat="1" ht="15.75" x14ac:dyDescent="0.25">
      <c r="B9" s="75">
        <v>22.1</v>
      </c>
      <c r="C9" s="69" t="s">
        <v>186</v>
      </c>
      <c r="D9" s="73"/>
      <c r="E9" s="71">
        <v>233</v>
      </c>
      <c r="F9" s="71">
        <v>283</v>
      </c>
      <c r="G9" s="71">
        <v>282</v>
      </c>
      <c r="H9" s="71">
        <v>261</v>
      </c>
      <c r="I9" s="49"/>
    </row>
    <row r="10" spans="2:9" s="50" customFormat="1" ht="15.75" x14ac:dyDescent="0.25">
      <c r="B10" s="75">
        <v>22.2</v>
      </c>
      <c r="C10" s="69" t="s">
        <v>187</v>
      </c>
      <c r="D10" s="73"/>
      <c r="E10" s="71">
        <f>664+462</f>
        <v>1126</v>
      </c>
      <c r="F10" s="71">
        <f>664+435</f>
        <v>1099</v>
      </c>
      <c r="G10" s="71">
        <f>535+383</f>
        <v>918</v>
      </c>
      <c r="H10" s="71">
        <f>623+412</f>
        <v>1035</v>
      </c>
      <c r="I10" s="49"/>
    </row>
    <row r="11" spans="2:9" s="50" customFormat="1" ht="15.75" x14ac:dyDescent="0.25">
      <c r="B11" s="75">
        <v>22.3</v>
      </c>
      <c r="C11" s="69" t="s">
        <v>188</v>
      </c>
      <c r="D11" s="73"/>
      <c r="E11" s="71"/>
      <c r="F11" s="71"/>
      <c r="G11" s="71"/>
      <c r="H11" s="71"/>
      <c r="I11" s="49"/>
    </row>
    <row r="12" spans="2:9" s="50" customFormat="1" ht="16.5" thickBot="1" x14ac:dyDescent="0.3">
      <c r="B12" s="76">
        <v>23</v>
      </c>
      <c r="C12" s="53" t="s">
        <v>189</v>
      </c>
      <c r="D12" s="58" t="s">
        <v>190</v>
      </c>
      <c r="E12" s="96">
        <f>(E9+E10)/630</f>
        <v>2.157142857142857</v>
      </c>
      <c r="F12" s="96">
        <f t="shared" ref="F12:I12" si="0">(F9+F10)/630</f>
        <v>2.1936507936507939</v>
      </c>
      <c r="G12" s="96">
        <f t="shared" si="0"/>
        <v>1.9047619047619047</v>
      </c>
      <c r="H12" s="96">
        <f t="shared" si="0"/>
        <v>2.0571428571428569</v>
      </c>
      <c r="I12" s="96">
        <f t="shared" si="0"/>
        <v>0</v>
      </c>
    </row>
    <row r="13" spans="2:9" s="50" customFormat="1" ht="15" customHeight="1" x14ac:dyDescent="0.25">
      <c r="B13" s="358" t="s">
        <v>191</v>
      </c>
      <c r="C13" s="359"/>
      <c r="D13" s="359"/>
      <c r="E13" s="359"/>
      <c r="F13" s="359"/>
      <c r="G13" s="359"/>
      <c r="H13" s="359"/>
      <c r="I13" s="360"/>
    </row>
    <row r="14" spans="2:9" s="50" customFormat="1" ht="15.75" x14ac:dyDescent="0.25">
      <c r="B14" s="56" t="s">
        <v>192</v>
      </c>
      <c r="C14" s="54"/>
      <c r="D14" s="61"/>
      <c r="E14" s="54"/>
      <c r="F14" s="54"/>
      <c r="G14" s="54"/>
      <c r="H14" s="54"/>
      <c r="I14" s="55"/>
    </row>
    <row r="15" spans="2:9" s="50" customFormat="1" ht="59.25" customHeight="1" x14ac:dyDescent="0.25">
      <c r="B15" s="361" t="s">
        <v>193</v>
      </c>
      <c r="C15" s="362"/>
      <c r="D15" s="362"/>
      <c r="E15" s="362"/>
      <c r="F15" s="362"/>
      <c r="G15" s="362"/>
      <c r="H15" s="362"/>
      <c r="I15" s="363"/>
    </row>
    <row r="16" spans="2:9" s="57" customFormat="1" ht="29.25" customHeight="1" x14ac:dyDescent="0.25">
      <c r="B16" s="352" t="s">
        <v>194</v>
      </c>
      <c r="C16" s="353"/>
      <c r="D16" s="353"/>
      <c r="E16" s="353"/>
      <c r="F16" s="353"/>
      <c r="G16" s="353"/>
      <c r="H16" s="353"/>
      <c r="I16" s="354"/>
    </row>
    <row r="17" spans="2:9" s="57" customFormat="1" ht="29.25" customHeight="1" x14ac:dyDescent="0.25">
      <c r="B17" s="352" t="s">
        <v>195</v>
      </c>
      <c r="C17" s="353"/>
      <c r="D17" s="353"/>
      <c r="E17" s="353"/>
      <c r="F17" s="353"/>
      <c r="G17" s="353"/>
      <c r="H17" s="353"/>
      <c r="I17" s="354"/>
    </row>
    <row r="18" spans="2:9" s="57" customFormat="1" ht="29.25" customHeight="1" x14ac:dyDescent="0.25">
      <c r="B18" s="352" t="s">
        <v>196</v>
      </c>
      <c r="C18" s="353"/>
      <c r="D18" s="353"/>
      <c r="E18" s="353"/>
      <c r="F18" s="353"/>
      <c r="G18" s="353"/>
      <c r="H18" s="353"/>
      <c r="I18" s="354"/>
    </row>
    <row r="19" spans="2:9" s="57" customFormat="1" ht="29.25" customHeight="1" x14ac:dyDescent="0.25">
      <c r="B19" s="352" t="s">
        <v>197</v>
      </c>
      <c r="C19" s="353"/>
      <c r="D19" s="353"/>
      <c r="E19" s="353"/>
      <c r="F19" s="353"/>
      <c r="G19" s="353"/>
      <c r="H19" s="353"/>
      <c r="I19" s="354"/>
    </row>
    <row r="20" spans="2:9" s="57" customFormat="1" ht="29.25" customHeight="1" x14ac:dyDescent="0.25">
      <c r="B20" s="352" t="s">
        <v>198</v>
      </c>
      <c r="C20" s="353"/>
      <c r="D20" s="353"/>
      <c r="E20" s="353"/>
      <c r="F20" s="353"/>
      <c r="G20" s="353"/>
      <c r="H20" s="353"/>
      <c r="I20" s="354"/>
    </row>
    <row r="21" spans="2:9" s="57" customFormat="1" ht="29.25" customHeight="1" thickBot="1" x14ac:dyDescent="0.3">
      <c r="B21" s="355" t="s">
        <v>199</v>
      </c>
      <c r="C21" s="356"/>
      <c r="D21" s="356"/>
      <c r="E21" s="356"/>
      <c r="F21" s="356"/>
      <c r="G21" s="356"/>
      <c r="H21" s="356"/>
      <c r="I21" s="357"/>
    </row>
  </sheetData>
  <mergeCells count="9">
    <mergeCell ref="B3:I3"/>
    <mergeCell ref="B20:I20"/>
    <mergeCell ref="B21:I21"/>
    <mergeCell ref="B13:I13"/>
    <mergeCell ref="B15:I15"/>
    <mergeCell ref="B16:I16"/>
    <mergeCell ref="B17:I17"/>
    <mergeCell ref="B18:I18"/>
    <mergeCell ref="B19:I19"/>
  </mergeCells>
  <printOptions horizontalCentered="1"/>
  <pageMargins left="0.31496062992125984" right="0.31496062992125984" top="0.74803149606299213" bottom="0.74803149606299213" header="0.31496062992125984" footer="0.31496062992125984"/>
  <pageSetup paperSize="5" scale="8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2:K29"/>
  <sheetViews>
    <sheetView showGridLines="0" view="pageBreakPreview" topLeftCell="A19" zoomScale="106" zoomScaleSheetLayoutView="106" workbookViewId="0">
      <selection activeCell="E33" sqref="E33"/>
    </sheetView>
  </sheetViews>
  <sheetFormatPr defaultRowHeight="14.25" x14ac:dyDescent="0.2"/>
  <cols>
    <col min="1" max="1" width="9.140625" style="33"/>
    <col min="2" max="2" width="7.28515625" style="32" customWidth="1"/>
    <col min="3" max="3" width="42.5703125" style="33" customWidth="1"/>
    <col min="4" max="4" width="17.5703125" style="59" customWidth="1"/>
    <col min="5" max="9" width="9.7109375" style="33" customWidth="1"/>
    <col min="10" max="16384" width="9.140625" style="33"/>
  </cols>
  <sheetData>
    <row r="2" spans="2:11" ht="15" thickBot="1" x14ac:dyDescent="0.25"/>
    <row r="3" spans="2:11" x14ac:dyDescent="0.2">
      <c r="B3" s="328" t="s">
        <v>203</v>
      </c>
      <c r="C3" s="329"/>
      <c r="D3" s="329"/>
      <c r="E3" s="329"/>
      <c r="F3" s="329"/>
      <c r="G3" s="329"/>
      <c r="H3" s="329"/>
      <c r="I3" s="330"/>
    </row>
    <row r="4" spans="2:11" ht="53.25" customHeight="1" thickBot="1" x14ac:dyDescent="0.25">
      <c r="B4" s="364" t="s">
        <v>279</v>
      </c>
      <c r="C4" s="365"/>
      <c r="D4" s="365"/>
      <c r="E4" s="365"/>
      <c r="F4" s="365"/>
      <c r="G4" s="365"/>
      <c r="H4" s="365"/>
      <c r="I4" s="366"/>
    </row>
    <row r="5" spans="2:11" ht="32.25" thickBot="1" x14ac:dyDescent="0.25">
      <c r="B5" s="52" t="s">
        <v>119</v>
      </c>
      <c r="C5" s="46" t="s">
        <v>1</v>
      </c>
      <c r="D5" s="79" t="s">
        <v>175</v>
      </c>
      <c r="E5" s="80" t="s">
        <v>3</v>
      </c>
      <c r="F5" s="45" t="s">
        <v>4</v>
      </c>
      <c r="G5" s="45" t="s">
        <v>5</v>
      </c>
      <c r="H5" s="45" t="s">
        <v>6</v>
      </c>
      <c r="I5" s="45" t="s">
        <v>0</v>
      </c>
      <c r="K5" s="77" t="s">
        <v>202</v>
      </c>
    </row>
    <row r="6" spans="2:11" s="50" customFormat="1" ht="15" customHeight="1" x14ac:dyDescent="0.25">
      <c r="B6" s="81">
        <v>1</v>
      </c>
      <c r="C6" s="63" t="s">
        <v>7</v>
      </c>
      <c r="D6" s="82"/>
      <c r="E6" s="83"/>
      <c r="F6" s="84"/>
      <c r="G6" s="84"/>
      <c r="H6" s="84"/>
      <c r="I6" s="84"/>
      <c r="K6" s="78"/>
    </row>
    <row r="7" spans="2:11" s="50" customFormat="1" ht="15.75" x14ac:dyDescent="0.25">
      <c r="B7" s="65">
        <v>2</v>
      </c>
      <c r="C7" s="64" t="s">
        <v>204</v>
      </c>
      <c r="D7" s="85"/>
      <c r="E7" s="38"/>
      <c r="F7" s="39"/>
      <c r="G7" s="39"/>
      <c r="H7" s="39"/>
      <c r="I7" s="39"/>
    </row>
    <row r="8" spans="2:11" s="50" customFormat="1" ht="14.25" customHeight="1" x14ac:dyDescent="0.25">
      <c r="B8" s="68">
        <v>3</v>
      </c>
      <c r="C8" s="64" t="s">
        <v>205</v>
      </c>
      <c r="D8" s="86" t="s">
        <v>9</v>
      </c>
      <c r="E8" s="38"/>
      <c r="F8" s="39"/>
      <c r="G8" s="39"/>
      <c r="H8" s="39"/>
      <c r="I8" s="39"/>
    </row>
    <row r="9" spans="2:11" s="50" customFormat="1" ht="15" customHeight="1" x14ac:dyDescent="0.25">
      <c r="B9" s="68"/>
      <c r="C9" s="64" t="s">
        <v>206</v>
      </c>
      <c r="D9" s="86"/>
      <c r="E9" s="38"/>
      <c r="F9" s="39"/>
      <c r="G9" s="39"/>
      <c r="H9" s="39"/>
      <c r="I9" s="39"/>
    </row>
    <row r="10" spans="2:11" s="50" customFormat="1" ht="15.75" x14ac:dyDescent="0.25">
      <c r="B10" s="65">
        <v>4</v>
      </c>
      <c r="C10" s="64" t="s">
        <v>207</v>
      </c>
      <c r="D10" s="85"/>
      <c r="E10" s="38"/>
      <c r="F10" s="39"/>
      <c r="G10" s="39"/>
      <c r="H10" s="39"/>
      <c r="I10" s="39"/>
    </row>
    <row r="11" spans="2:11" s="50" customFormat="1" ht="15.75" x14ac:dyDescent="0.25">
      <c r="B11" s="65">
        <v>5</v>
      </c>
      <c r="C11" s="64" t="s">
        <v>208</v>
      </c>
      <c r="D11" s="85"/>
      <c r="E11" s="38"/>
      <c r="F11" s="39"/>
      <c r="G11" s="39"/>
      <c r="H11" s="39"/>
      <c r="I11" s="39"/>
    </row>
    <row r="12" spans="2:11" s="50" customFormat="1" ht="15.75" x14ac:dyDescent="0.25">
      <c r="B12" s="65">
        <v>6</v>
      </c>
      <c r="C12" s="64" t="s">
        <v>209</v>
      </c>
      <c r="D12" s="85"/>
      <c r="E12" s="38"/>
      <c r="F12" s="39"/>
      <c r="G12" s="39"/>
      <c r="H12" s="39"/>
      <c r="I12" s="39"/>
    </row>
    <row r="13" spans="2:11" s="50" customFormat="1" ht="15.75" x14ac:dyDescent="0.25">
      <c r="B13" s="65">
        <v>7</v>
      </c>
      <c r="C13" s="64" t="s">
        <v>10</v>
      </c>
      <c r="D13" s="85"/>
      <c r="E13" s="38"/>
      <c r="F13" s="39"/>
      <c r="G13" s="39"/>
      <c r="H13" s="39"/>
      <c r="I13" s="39"/>
    </row>
    <row r="14" spans="2:11" s="50" customFormat="1" ht="15" customHeight="1" x14ac:dyDescent="0.25">
      <c r="B14" s="65">
        <v>8</v>
      </c>
      <c r="C14" s="87" t="s">
        <v>11</v>
      </c>
      <c r="D14" s="85"/>
      <c r="E14" s="38"/>
      <c r="F14" s="39"/>
      <c r="G14" s="39"/>
      <c r="H14" s="39"/>
      <c r="I14" s="39"/>
    </row>
    <row r="15" spans="2:11" s="50" customFormat="1" ht="57.75" customHeight="1" x14ac:dyDescent="0.25">
      <c r="B15" s="88">
        <v>8.1</v>
      </c>
      <c r="C15" s="64" t="s">
        <v>210</v>
      </c>
      <c r="D15" s="85" t="s">
        <v>280</v>
      </c>
      <c r="E15" s="89"/>
      <c r="F15" s="41"/>
      <c r="G15" s="41"/>
      <c r="H15" s="41"/>
      <c r="I15" s="41"/>
    </row>
    <row r="16" spans="2:11" s="50" customFormat="1" ht="31.5" customHeight="1" x14ac:dyDescent="0.25">
      <c r="B16" s="88" t="s">
        <v>12</v>
      </c>
      <c r="C16" s="64" t="s">
        <v>121</v>
      </c>
      <c r="D16" s="90" t="s">
        <v>211</v>
      </c>
      <c r="E16" s="38"/>
      <c r="F16" s="39"/>
      <c r="G16" s="39"/>
      <c r="H16" s="39"/>
      <c r="I16" s="39"/>
    </row>
    <row r="17" spans="2:9" s="50" customFormat="1" ht="15.75" x14ac:dyDescent="0.25">
      <c r="B17" s="88" t="s">
        <v>14</v>
      </c>
      <c r="C17" s="64" t="s">
        <v>29</v>
      </c>
      <c r="D17" s="85"/>
      <c r="E17" s="38"/>
      <c r="F17" s="39"/>
      <c r="G17" s="39"/>
      <c r="H17" s="39"/>
      <c r="I17" s="39"/>
    </row>
    <row r="18" spans="2:9" s="50" customFormat="1" ht="25.5" x14ac:dyDescent="0.25">
      <c r="B18" s="88" t="s">
        <v>17</v>
      </c>
      <c r="C18" s="64" t="s">
        <v>212</v>
      </c>
      <c r="D18" s="90" t="s">
        <v>18</v>
      </c>
      <c r="E18" s="38"/>
      <c r="F18" s="39"/>
      <c r="G18" s="39"/>
      <c r="H18" s="39"/>
      <c r="I18" s="39"/>
    </row>
    <row r="19" spans="2:9" s="50" customFormat="1" ht="27" customHeight="1" x14ac:dyDescent="0.25">
      <c r="B19" s="88" t="s">
        <v>19</v>
      </c>
      <c r="C19" s="64" t="s">
        <v>20</v>
      </c>
      <c r="D19" s="40" t="s">
        <v>222</v>
      </c>
      <c r="E19" s="89"/>
      <c r="F19" s="41"/>
      <c r="G19" s="41"/>
      <c r="H19" s="41"/>
      <c r="I19" s="41"/>
    </row>
    <row r="20" spans="2:9" s="50" customFormat="1" ht="35.25" customHeight="1" x14ac:dyDescent="0.25">
      <c r="B20" s="88" t="s">
        <v>21</v>
      </c>
      <c r="C20" s="64" t="s">
        <v>214</v>
      </c>
      <c r="D20" s="90" t="s">
        <v>215</v>
      </c>
      <c r="E20" s="38"/>
      <c r="F20" s="39"/>
      <c r="G20" s="39"/>
      <c r="H20" s="39"/>
      <c r="I20" s="39"/>
    </row>
    <row r="21" spans="2:9" s="50" customFormat="1" ht="59.25" customHeight="1" x14ac:dyDescent="0.25">
      <c r="B21" s="88">
        <v>8.1999999999999993</v>
      </c>
      <c r="C21" s="87" t="s">
        <v>216</v>
      </c>
      <c r="D21" s="40" t="s">
        <v>217</v>
      </c>
      <c r="E21" s="89"/>
      <c r="F21" s="41"/>
      <c r="G21" s="41"/>
      <c r="H21" s="41"/>
      <c r="I21" s="41"/>
    </row>
    <row r="22" spans="2:9" s="57" customFormat="1" ht="39.75" customHeight="1" x14ac:dyDescent="0.25">
      <c r="B22" s="68" t="s">
        <v>27</v>
      </c>
      <c r="C22" s="68" t="s">
        <v>121</v>
      </c>
      <c r="D22" s="90" t="s">
        <v>215</v>
      </c>
      <c r="E22" s="38"/>
      <c r="F22" s="39"/>
      <c r="G22" s="39"/>
      <c r="H22" s="39"/>
      <c r="I22" s="39"/>
    </row>
    <row r="23" spans="2:9" s="57" customFormat="1" ht="29.25" customHeight="1" x14ac:dyDescent="0.25">
      <c r="B23" s="88" t="s">
        <v>28</v>
      </c>
      <c r="C23" s="64" t="s">
        <v>29</v>
      </c>
      <c r="D23" s="85"/>
      <c r="E23" s="38"/>
      <c r="F23" s="39"/>
      <c r="G23" s="39"/>
      <c r="H23" s="39"/>
      <c r="I23" s="39"/>
    </row>
    <row r="24" spans="2:9" s="57" customFormat="1" ht="29.25" customHeight="1" x14ac:dyDescent="0.25">
      <c r="B24" s="88" t="s">
        <v>30</v>
      </c>
      <c r="C24" s="64" t="s">
        <v>212</v>
      </c>
      <c r="D24" s="90" t="s">
        <v>18</v>
      </c>
      <c r="E24" s="38"/>
      <c r="F24" s="39"/>
      <c r="G24" s="39"/>
      <c r="H24" s="39"/>
      <c r="I24" s="39"/>
    </row>
    <row r="25" spans="2:9" s="57" customFormat="1" ht="29.25" customHeight="1" x14ac:dyDescent="0.25">
      <c r="B25" s="88" t="s">
        <v>31</v>
      </c>
      <c r="C25" s="64" t="s">
        <v>20</v>
      </c>
      <c r="D25" s="40" t="s">
        <v>213</v>
      </c>
      <c r="E25" s="89"/>
      <c r="F25" s="41"/>
      <c r="G25" s="41"/>
      <c r="H25" s="41"/>
      <c r="I25" s="41"/>
    </row>
    <row r="26" spans="2:9" ht="38.25" x14ac:dyDescent="0.2">
      <c r="B26" s="88" t="s">
        <v>32</v>
      </c>
      <c r="C26" s="64" t="s">
        <v>218</v>
      </c>
      <c r="D26" s="90" t="s">
        <v>219</v>
      </c>
      <c r="E26" s="38"/>
      <c r="F26" s="39"/>
      <c r="G26" s="39"/>
      <c r="H26" s="39"/>
      <c r="I26" s="39"/>
    </row>
    <row r="27" spans="2:9" ht="15.75" x14ac:dyDescent="0.2">
      <c r="B27" s="65">
        <v>9</v>
      </c>
      <c r="C27" s="87" t="s">
        <v>36</v>
      </c>
      <c r="D27" s="85"/>
      <c r="E27" s="38"/>
      <c r="F27" s="39"/>
      <c r="G27" s="39"/>
      <c r="H27" s="39"/>
      <c r="I27" s="39"/>
    </row>
    <row r="28" spans="2:9" ht="15.75" x14ac:dyDescent="0.2">
      <c r="B28" s="88">
        <v>9.1</v>
      </c>
      <c r="C28" s="64" t="s">
        <v>220</v>
      </c>
      <c r="D28" s="90" t="s">
        <v>185</v>
      </c>
      <c r="E28" s="38"/>
      <c r="F28" s="39"/>
      <c r="G28" s="39"/>
      <c r="H28" s="39"/>
      <c r="I28" s="39"/>
    </row>
    <row r="29" spans="2:9" ht="25.5" x14ac:dyDescent="0.2">
      <c r="B29" s="88">
        <v>9.1999999999999993</v>
      </c>
      <c r="C29" s="64" t="s">
        <v>221</v>
      </c>
      <c r="D29" s="90" t="s">
        <v>185</v>
      </c>
      <c r="E29" s="38"/>
      <c r="F29" s="39"/>
      <c r="G29" s="39"/>
      <c r="H29" s="39"/>
      <c r="I29" s="39"/>
    </row>
  </sheetData>
  <mergeCells count="2">
    <mergeCell ref="B4:I4"/>
    <mergeCell ref="B3:I3"/>
  </mergeCells>
  <pageMargins left="0.7" right="0.7" top="0.75" bottom="0.75" header="0.3" footer="0.3"/>
  <pageSetup scale="62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2"/>
  <sheetViews>
    <sheetView topLeftCell="A25" workbookViewId="0">
      <selection activeCell="F39" sqref="F39"/>
    </sheetView>
  </sheetViews>
  <sheetFormatPr defaultRowHeight="15" x14ac:dyDescent="0.25"/>
  <cols>
    <col min="1" max="1" width="12.5703125" customWidth="1"/>
    <col min="2" max="2" width="10.28515625" style="107" customWidth="1"/>
    <col min="3" max="3" width="9.7109375" style="107" customWidth="1"/>
    <col min="4" max="4" width="9.5703125" style="107" customWidth="1"/>
    <col min="5" max="5" width="9.7109375" style="107" customWidth="1"/>
    <col min="6" max="6" width="9.42578125" style="107" customWidth="1"/>
    <col min="7" max="7" width="30.140625" style="107" customWidth="1"/>
  </cols>
  <sheetData>
    <row r="1" spans="1:7" x14ac:dyDescent="0.25">
      <c r="A1" s="116"/>
      <c r="B1" s="115"/>
      <c r="C1" s="115"/>
      <c r="D1" s="115"/>
      <c r="E1" s="371" t="s">
        <v>348</v>
      </c>
      <c r="F1" s="371"/>
      <c r="G1" s="371"/>
    </row>
    <row r="2" spans="1:7" x14ac:dyDescent="0.25">
      <c r="A2" s="116"/>
      <c r="B2" s="115"/>
      <c r="C2" s="115"/>
      <c r="D2" s="115"/>
      <c r="E2" s="115"/>
      <c r="F2" s="115"/>
      <c r="G2" s="115"/>
    </row>
    <row r="3" spans="1:7" ht="24.75" customHeight="1" x14ac:dyDescent="0.25">
      <c r="A3" s="372" t="s">
        <v>240</v>
      </c>
      <c r="B3" s="372"/>
      <c r="C3" s="372"/>
      <c r="D3" s="372"/>
      <c r="E3" s="372"/>
      <c r="F3" s="372"/>
      <c r="G3" s="372"/>
    </row>
    <row r="4" spans="1:7" ht="17.25" customHeight="1" x14ac:dyDescent="0.25">
      <c r="A4" s="373" t="s">
        <v>347</v>
      </c>
      <c r="B4" s="373"/>
      <c r="C4" s="373"/>
      <c r="D4" s="373"/>
      <c r="E4" s="373"/>
      <c r="F4" s="373"/>
      <c r="G4" s="373"/>
    </row>
    <row r="5" spans="1:7" ht="15" customHeight="1" x14ac:dyDescent="0.25">
      <c r="A5" s="373" t="s">
        <v>346</v>
      </c>
      <c r="B5" s="373"/>
      <c r="C5" s="373"/>
      <c r="D5" s="373"/>
      <c r="E5" s="373"/>
      <c r="F5" s="373"/>
      <c r="G5" s="373"/>
    </row>
    <row r="6" spans="1:7" ht="15.75" customHeight="1" x14ac:dyDescent="0.25">
      <c r="A6" s="373" t="s">
        <v>345</v>
      </c>
      <c r="B6" s="373"/>
      <c r="C6" s="373"/>
      <c r="D6" s="373"/>
      <c r="E6" s="373"/>
      <c r="F6" s="373"/>
      <c r="G6" s="373"/>
    </row>
    <row r="7" spans="1:7" ht="14.25" customHeight="1" x14ac:dyDescent="0.25">
      <c r="A7" s="374" t="s">
        <v>344</v>
      </c>
      <c r="B7" s="374"/>
      <c r="C7" s="374"/>
      <c r="D7" s="374"/>
      <c r="E7" s="374"/>
      <c r="F7" s="374"/>
      <c r="G7" s="374"/>
    </row>
    <row r="8" spans="1:7" ht="17.25" customHeight="1" x14ac:dyDescent="0.25">
      <c r="A8" s="370" t="s">
        <v>343</v>
      </c>
      <c r="B8" s="370"/>
      <c r="C8" s="370"/>
      <c r="D8" s="370"/>
      <c r="E8" s="370"/>
      <c r="F8" s="370"/>
      <c r="G8" s="370"/>
    </row>
    <row r="9" spans="1:7" ht="30" x14ac:dyDescent="0.25">
      <c r="A9" s="114" t="s">
        <v>227</v>
      </c>
      <c r="B9" s="113" t="s">
        <v>3</v>
      </c>
      <c r="C9" s="113" t="s">
        <v>4</v>
      </c>
      <c r="D9" s="113" t="s">
        <v>5</v>
      </c>
      <c r="E9" s="113" t="s">
        <v>6</v>
      </c>
      <c r="F9" s="113" t="s">
        <v>0</v>
      </c>
      <c r="G9" s="112" t="s">
        <v>342</v>
      </c>
    </row>
    <row r="10" spans="1:7" x14ac:dyDescent="0.25">
      <c r="A10" s="103" t="s">
        <v>228</v>
      </c>
      <c r="B10" s="104" t="s">
        <v>337</v>
      </c>
      <c r="C10" s="111">
        <v>67.712033229674802</v>
      </c>
      <c r="D10" s="111">
        <v>51.790258556739502</v>
      </c>
      <c r="E10" s="111">
        <v>65.554916901249285</v>
      </c>
      <c r="F10" s="111">
        <v>87.386945905980198</v>
      </c>
      <c r="G10" s="375" t="s">
        <v>341</v>
      </c>
    </row>
    <row r="11" spans="1:7" x14ac:dyDescent="0.25">
      <c r="A11" s="103" t="s">
        <v>230</v>
      </c>
      <c r="B11" s="104" t="s">
        <v>337</v>
      </c>
      <c r="C11" s="111">
        <v>58.823746149651441</v>
      </c>
      <c r="D11" s="111">
        <v>45.702609275257338</v>
      </c>
      <c r="E11" s="111">
        <v>45.557901778137214</v>
      </c>
      <c r="F11" s="111">
        <v>84.820878861223903</v>
      </c>
      <c r="G11" s="376"/>
    </row>
    <row r="12" spans="1:7" x14ac:dyDescent="0.25">
      <c r="A12" s="103" t="s">
        <v>232</v>
      </c>
      <c r="B12" s="104" t="s">
        <v>337</v>
      </c>
      <c r="C12" s="111">
        <v>57.777949723167907</v>
      </c>
      <c r="D12" s="111">
        <v>54.051954527813379</v>
      </c>
      <c r="E12" s="111">
        <v>44.753147828820957</v>
      </c>
      <c r="F12" s="111">
        <v>80.118568628317874</v>
      </c>
      <c r="G12" s="376"/>
    </row>
    <row r="13" spans="1:7" x14ac:dyDescent="0.25">
      <c r="A13" s="103" t="s">
        <v>234</v>
      </c>
      <c r="B13" s="104" t="s">
        <v>337</v>
      </c>
      <c r="C13" s="111">
        <v>68.83619753149803</v>
      </c>
      <c r="D13" s="111">
        <v>66.059418146307962</v>
      </c>
      <c r="E13" s="111">
        <v>51.296579174196246</v>
      </c>
      <c r="F13" s="111">
        <v>87.432745185013914</v>
      </c>
      <c r="G13" s="376"/>
    </row>
    <row r="14" spans="1:7" x14ac:dyDescent="0.25">
      <c r="A14" s="103" t="s">
        <v>236</v>
      </c>
      <c r="B14" s="104" t="s">
        <v>337</v>
      </c>
      <c r="C14" s="111">
        <v>87.897770304095971</v>
      </c>
      <c r="D14" s="111">
        <v>47.29498602488075</v>
      </c>
      <c r="E14" s="111">
        <v>58.040483393165637</v>
      </c>
      <c r="F14" s="111">
        <v>90.253204245926497</v>
      </c>
      <c r="G14" s="376"/>
    </row>
    <row r="15" spans="1:7" x14ac:dyDescent="0.25">
      <c r="A15" s="103" t="s">
        <v>238</v>
      </c>
      <c r="B15" s="104" t="s">
        <v>337</v>
      </c>
      <c r="C15" s="111">
        <v>90.047800818460445</v>
      </c>
      <c r="D15" s="111">
        <v>39.793383050114763</v>
      </c>
      <c r="E15" s="111">
        <v>61.960030065879906</v>
      </c>
      <c r="F15" s="111">
        <v>72.29757114854668</v>
      </c>
      <c r="G15" s="376"/>
    </row>
    <row r="16" spans="1:7" x14ac:dyDescent="0.25">
      <c r="A16" s="103" t="s">
        <v>229</v>
      </c>
      <c r="B16" s="104" t="s">
        <v>337</v>
      </c>
      <c r="C16" s="111">
        <v>67.476779052392573</v>
      </c>
      <c r="D16" s="111">
        <v>53.258004612573792</v>
      </c>
      <c r="E16" s="111">
        <v>57.013684158980453</v>
      </c>
      <c r="F16" s="111">
        <v>60.060148399173151</v>
      </c>
      <c r="G16" s="376"/>
    </row>
    <row r="17" spans="1:7" x14ac:dyDescent="0.25">
      <c r="A17" s="103" t="s">
        <v>231</v>
      </c>
      <c r="B17" s="104" t="s">
        <v>337</v>
      </c>
      <c r="C17" s="111">
        <v>49.018253231345312</v>
      </c>
      <c r="D17" s="111">
        <v>65.871050782843099</v>
      </c>
      <c r="E17" s="111">
        <v>35.150857516224278</v>
      </c>
      <c r="F17" s="111">
        <v>78.793360942850967</v>
      </c>
      <c r="G17" s="376"/>
    </row>
    <row r="18" spans="1:7" x14ac:dyDescent="0.25">
      <c r="A18" s="103" t="s">
        <v>233</v>
      </c>
      <c r="B18" s="104" t="s">
        <v>337</v>
      </c>
      <c r="C18" s="111">
        <v>32.278686077320451</v>
      </c>
      <c r="D18" s="111">
        <v>62.429547951607816</v>
      </c>
      <c r="E18" s="111">
        <v>77.521915905868127</v>
      </c>
      <c r="F18" s="111">
        <v>70.500482318705451</v>
      </c>
      <c r="G18" s="376"/>
    </row>
    <row r="19" spans="1:7" x14ac:dyDescent="0.25">
      <c r="A19" s="103" t="s">
        <v>235</v>
      </c>
      <c r="B19" s="104" t="s">
        <v>337</v>
      </c>
      <c r="C19" s="111">
        <v>50.247969816215438</v>
      </c>
      <c r="D19" s="111">
        <v>63.341175469398955</v>
      </c>
      <c r="E19" s="111">
        <v>84.144289598508976</v>
      </c>
      <c r="F19" s="111">
        <v>92.487701942728947</v>
      </c>
      <c r="G19" s="376"/>
    </row>
    <row r="20" spans="1:7" x14ac:dyDescent="0.25">
      <c r="A20" s="103" t="s">
        <v>237</v>
      </c>
      <c r="B20" s="104" t="s">
        <v>337</v>
      </c>
      <c r="C20" s="111">
        <v>23.012280585400486</v>
      </c>
      <c r="D20" s="111">
        <v>62.384265838802598</v>
      </c>
      <c r="E20" s="111">
        <v>68.130396268903922</v>
      </c>
      <c r="F20" s="111">
        <v>75.161738325784512</v>
      </c>
      <c r="G20" s="376"/>
    </row>
    <row r="21" spans="1:7" x14ac:dyDescent="0.25">
      <c r="A21" s="103" t="s">
        <v>239</v>
      </c>
      <c r="B21" s="104" t="s">
        <v>337</v>
      </c>
      <c r="C21" s="111">
        <v>28.505296948104021</v>
      </c>
      <c r="D21" s="111">
        <v>84.853861473504665</v>
      </c>
      <c r="E21" s="111">
        <v>67.422402313228034</v>
      </c>
      <c r="F21" s="111">
        <v>57.717194364690975</v>
      </c>
      <c r="G21" s="377"/>
    </row>
    <row r="22" spans="1:7" x14ac:dyDescent="0.25">
      <c r="A22" s="103" t="s">
        <v>241</v>
      </c>
      <c r="B22" s="104" t="s">
        <v>337</v>
      </c>
      <c r="C22" s="111">
        <v>56.978314489666538</v>
      </c>
      <c r="D22" s="111">
        <v>58.090648061839076</v>
      </c>
      <c r="E22" s="111">
        <v>59.752090183464674</v>
      </c>
      <c r="F22" s="111">
        <v>78.092781059545729</v>
      </c>
      <c r="G22" s="104"/>
    </row>
    <row r="25" spans="1:7" ht="15" customHeight="1" x14ac:dyDescent="0.25">
      <c r="A25" s="370" t="s">
        <v>340</v>
      </c>
      <c r="B25" s="370"/>
      <c r="C25" s="370"/>
      <c r="D25" s="370"/>
      <c r="E25" s="370"/>
      <c r="F25" s="370"/>
      <c r="G25" s="370"/>
    </row>
    <row r="26" spans="1:7" ht="30" x14ac:dyDescent="0.25">
      <c r="A26" s="114" t="s">
        <v>227</v>
      </c>
      <c r="B26" s="113" t="s">
        <v>3</v>
      </c>
      <c r="C26" s="113" t="s">
        <v>4</v>
      </c>
      <c r="D26" s="113" t="s">
        <v>5</v>
      </c>
      <c r="E26" s="113" t="s">
        <v>6</v>
      </c>
      <c r="F26" s="113" t="s">
        <v>0</v>
      </c>
      <c r="G26" s="112" t="s">
        <v>339</v>
      </c>
    </row>
    <row r="27" spans="1:7" x14ac:dyDescent="0.25">
      <c r="A27" s="103" t="s">
        <v>228</v>
      </c>
      <c r="B27" s="104" t="s">
        <v>337</v>
      </c>
      <c r="C27" s="111">
        <v>43.008516209537561</v>
      </c>
      <c r="D27" s="111">
        <v>31.016799064617068</v>
      </c>
      <c r="E27" s="111">
        <v>22.631820705172611</v>
      </c>
      <c r="F27" s="111">
        <v>38.564280555924007</v>
      </c>
      <c r="G27" s="367" t="s">
        <v>338</v>
      </c>
    </row>
    <row r="28" spans="1:7" x14ac:dyDescent="0.25">
      <c r="A28" s="103" t="s">
        <v>230</v>
      </c>
      <c r="B28" s="104" t="s">
        <v>337</v>
      </c>
      <c r="C28" s="111">
        <v>50.09107955239682</v>
      </c>
      <c r="D28" s="111">
        <v>25.561821657607453</v>
      </c>
      <c r="E28" s="111">
        <v>34.885501010040493</v>
      </c>
      <c r="F28" s="111">
        <v>26.955114170946676</v>
      </c>
      <c r="G28" s="368"/>
    </row>
    <row r="29" spans="1:7" x14ac:dyDescent="0.25">
      <c r="A29" s="103" t="s">
        <v>232</v>
      </c>
      <c r="B29" s="104" t="s">
        <v>337</v>
      </c>
      <c r="C29" s="111">
        <v>54.084808379144498</v>
      </c>
      <c r="D29" s="111">
        <v>45.533902718210989</v>
      </c>
      <c r="E29" s="111">
        <v>31.60012380068089</v>
      </c>
      <c r="F29" s="111">
        <v>31.758006514273905</v>
      </c>
      <c r="G29" s="368"/>
    </row>
    <row r="30" spans="1:7" x14ac:dyDescent="0.25">
      <c r="A30" s="103" t="s">
        <v>234</v>
      </c>
      <c r="B30" s="104" t="s">
        <v>337</v>
      </c>
      <c r="C30" s="111">
        <v>52.305668825571807</v>
      </c>
      <c r="D30" s="111">
        <v>42.0825447220451</v>
      </c>
      <c r="E30" s="111">
        <v>30.617372696625118</v>
      </c>
      <c r="F30" s="111">
        <v>30.049834052889118</v>
      </c>
      <c r="G30" s="368"/>
    </row>
    <row r="31" spans="1:7" x14ac:dyDescent="0.25">
      <c r="A31" s="103" t="s">
        <v>236</v>
      </c>
      <c r="B31" s="104" t="s">
        <v>337</v>
      </c>
      <c r="C31" s="111">
        <v>36.610105349435031</v>
      </c>
      <c r="D31" s="111">
        <v>41.532537376728129</v>
      </c>
      <c r="E31" s="111">
        <v>44.88160965607279</v>
      </c>
      <c r="F31" s="111">
        <v>27.248094853000982</v>
      </c>
      <c r="G31" s="368"/>
    </row>
    <row r="32" spans="1:7" x14ac:dyDescent="0.25">
      <c r="A32" s="103" t="s">
        <v>238</v>
      </c>
      <c r="B32" s="104" t="s">
        <v>337</v>
      </c>
      <c r="C32" s="111">
        <v>25.24803122528289</v>
      </c>
      <c r="D32" s="111">
        <v>38.966816996064871</v>
      </c>
      <c r="E32" s="111">
        <v>53.526599951855303</v>
      </c>
      <c r="F32" s="111">
        <v>27.104365939092027</v>
      </c>
      <c r="G32" s="368"/>
    </row>
    <row r="33" spans="1:8" x14ac:dyDescent="0.25">
      <c r="A33" s="103" t="s">
        <v>229</v>
      </c>
      <c r="B33" s="104" t="s">
        <v>337</v>
      </c>
      <c r="C33" s="111">
        <v>23.765309280629634</v>
      </c>
      <c r="D33" s="111">
        <v>47.21594661166948</v>
      </c>
      <c r="E33" s="111">
        <v>42.909665438643785</v>
      </c>
      <c r="F33" s="111">
        <v>32.528284224303626</v>
      </c>
      <c r="G33" s="368"/>
    </row>
    <row r="34" spans="1:8" x14ac:dyDescent="0.25">
      <c r="A34" s="103" t="s">
        <v>231</v>
      </c>
      <c r="B34" s="104" t="s">
        <v>337</v>
      </c>
      <c r="C34" s="111">
        <v>13.955517727569731</v>
      </c>
      <c r="D34" s="111">
        <v>41.179385712811829</v>
      </c>
      <c r="E34" s="111">
        <v>25.711669687992828</v>
      </c>
      <c r="F34" s="111">
        <v>24.288514539210848</v>
      </c>
      <c r="G34" s="368"/>
    </row>
    <row r="35" spans="1:8" x14ac:dyDescent="0.25">
      <c r="A35" s="103" t="s">
        <v>233</v>
      </c>
      <c r="B35" s="104" t="s">
        <v>337</v>
      </c>
      <c r="C35" s="111">
        <v>31.503446118415969</v>
      </c>
      <c r="D35" s="111">
        <v>1.8811974625614649</v>
      </c>
      <c r="E35" s="111">
        <v>33.470517229165864</v>
      </c>
      <c r="F35" s="111">
        <v>24.684068174049301</v>
      </c>
      <c r="G35" s="368"/>
    </row>
    <row r="36" spans="1:8" x14ac:dyDescent="0.25">
      <c r="A36" s="103" t="s">
        <v>235</v>
      </c>
      <c r="B36" s="104" t="s">
        <v>337</v>
      </c>
      <c r="C36" s="111">
        <v>34.017553167970995</v>
      </c>
      <c r="D36" s="111">
        <v>22.251674803566235</v>
      </c>
      <c r="E36" s="111">
        <v>28.775992081320595</v>
      </c>
      <c r="F36" s="111">
        <v>25.512793450164299</v>
      </c>
      <c r="G36" s="368"/>
    </row>
    <row r="37" spans="1:8" x14ac:dyDescent="0.25">
      <c r="A37" s="103" t="s">
        <v>237</v>
      </c>
      <c r="B37" s="104" t="s">
        <v>337</v>
      </c>
      <c r="C37" s="111">
        <v>20.772604151533741</v>
      </c>
      <c r="D37" s="111">
        <v>33.384140564303721</v>
      </c>
      <c r="E37" s="111">
        <v>26.084348615805716</v>
      </c>
      <c r="F37" s="111">
        <v>23.063272043574454</v>
      </c>
      <c r="G37" s="368"/>
    </row>
    <row r="38" spans="1:8" x14ac:dyDescent="0.25">
      <c r="A38" s="103" t="s">
        <v>239</v>
      </c>
      <c r="B38" s="104" t="s">
        <v>337</v>
      </c>
      <c r="C38" s="111">
        <v>27.210060849651121</v>
      </c>
      <c r="D38" s="111">
        <v>4.9973114713881897</v>
      </c>
      <c r="E38" s="111">
        <v>27.717279941199422</v>
      </c>
      <c r="F38" s="111">
        <v>3.4688199617663118</v>
      </c>
      <c r="G38" s="369"/>
    </row>
    <row r="39" spans="1:8" x14ac:dyDescent="0.25">
      <c r="A39" s="103" t="s">
        <v>241</v>
      </c>
      <c r="B39" s="104" t="s">
        <v>337</v>
      </c>
      <c r="C39" s="111">
        <v>34.496271342343007</v>
      </c>
      <c r="D39" s="111">
        <v>31.196923637874509</v>
      </c>
      <c r="E39" s="111">
        <v>33.610788562498698</v>
      </c>
      <c r="F39" s="111">
        <v>26.249544984043396</v>
      </c>
      <c r="G39" s="104"/>
    </row>
    <row r="42" spans="1:8" s="108" customFormat="1" ht="15.75" x14ac:dyDescent="0.25">
      <c r="A42" s="108" t="s">
        <v>336</v>
      </c>
      <c r="B42" s="110"/>
      <c r="C42" s="109"/>
      <c r="D42" s="109"/>
      <c r="E42" s="109"/>
      <c r="F42" s="109"/>
      <c r="G42" s="109"/>
      <c r="H42" s="109"/>
    </row>
  </sheetData>
  <mergeCells count="10">
    <mergeCell ref="G27:G38"/>
    <mergeCell ref="A8:G8"/>
    <mergeCell ref="A25:G25"/>
    <mergeCell ref="E1:G1"/>
    <mergeCell ref="A3:G3"/>
    <mergeCell ref="A4:G4"/>
    <mergeCell ref="A5:G5"/>
    <mergeCell ref="A6:G6"/>
    <mergeCell ref="A7:G7"/>
    <mergeCell ref="G10:G21"/>
  </mergeCells>
  <printOptions horizontalCentered="1"/>
  <pageMargins left="3.937007874015748E-2" right="3.937007874015748E-2" top="0.55118110236220474" bottom="0.55118110236220474" header="0" footer="0"/>
  <pageSetup paperSize="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O106"/>
  <sheetViews>
    <sheetView tabSelected="1" workbookViewId="0">
      <selection activeCell="L13" sqref="L13"/>
    </sheetView>
  </sheetViews>
  <sheetFormatPr defaultRowHeight="14.25" x14ac:dyDescent="0.2"/>
  <cols>
    <col min="1" max="1" width="1.140625" style="188" customWidth="1"/>
    <col min="2" max="2" width="5.28515625" style="224" customWidth="1"/>
    <col min="3" max="3" width="46.28515625" style="188" customWidth="1"/>
    <col min="4" max="8" width="14" style="188" customWidth="1"/>
    <col min="9" max="9" width="4.42578125" style="188" customWidth="1"/>
    <col min="10" max="10" width="9.140625" style="188"/>
    <col min="11" max="15" width="13.85546875" style="188" bestFit="1" customWidth="1"/>
    <col min="16" max="16384" width="9.140625" style="188"/>
  </cols>
  <sheetData>
    <row r="3" spans="2:9" ht="14.25" customHeight="1" x14ac:dyDescent="0.2">
      <c r="B3" s="185"/>
      <c r="C3" s="186"/>
      <c r="D3" s="186"/>
      <c r="E3" s="186"/>
      <c r="F3" s="186"/>
      <c r="G3" s="186"/>
      <c r="H3" s="187" t="s">
        <v>125</v>
      </c>
    </row>
    <row r="4" spans="2:9" ht="14.25" customHeight="1" x14ac:dyDescent="0.2">
      <c r="B4" s="189" t="s">
        <v>126</v>
      </c>
      <c r="C4" s="190"/>
      <c r="D4" s="190"/>
      <c r="E4" s="190"/>
      <c r="F4" s="190"/>
      <c r="G4" s="190"/>
      <c r="H4" s="191"/>
    </row>
    <row r="5" spans="2:9" ht="14.25" customHeight="1" x14ac:dyDescent="0.2">
      <c r="B5" s="192" t="s">
        <v>127</v>
      </c>
      <c r="C5" s="193"/>
      <c r="D5" s="194"/>
      <c r="E5" s="194"/>
      <c r="F5" s="194"/>
      <c r="G5" s="194"/>
      <c r="H5" s="195"/>
    </row>
    <row r="6" spans="2:9" ht="14.25" customHeight="1" x14ac:dyDescent="0.2">
      <c r="B6" s="196"/>
      <c r="C6" s="272" t="s">
        <v>460</v>
      </c>
      <c r="D6" s="292" t="s">
        <v>321</v>
      </c>
      <c r="E6" s="272"/>
      <c r="F6" s="272"/>
      <c r="G6" s="272"/>
      <c r="H6" s="199"/>
    </row>
    <row r="7" spans="2:9" ht="15" customHeight="1" x14ac:dyDescent="0.2">
      <c r="B7" s="196"/>
      <c r="C7" s="197" t="s">
        <v>172</v>
      </c>
      <c r="D7" s="198" t="s">
        <v>282</v>
      </c>
      <c r="E7" s="197"/>
      <c r="F7" s="197"/>
      <c r="G7" s="197"/>
      <c r="H7" s="199"/>
    </row>
    <row r="8" spans="2:9" ht="15" customHeight="1" x14ac:dyDescent="0.2">
      <c r="B8" s="196"/>
      <c r="C8" s="200"/>
      <c r="D8" s="381" t="s">
        <v>283</v>
      </c>
      <c r="E8" s="381"/>
      <c r="F8" s="200"/>
      <c r="G8" s="198" t="s">
        <v>128</v>
      </c>
      <c r="H8" s="199"/>
    </row>
    <row r="9" spans="2:9" s="202" customFormat="1" ht="25.5" customHeight="1" x14ac:dyDescent="0.2">
      <c r="B9" s="201" t="s">
        <v>90</v>
      </c>
      <c r="C9" s="201" t="s">
        <v>129</v>
      </c>
      <c r="D9" s="201" t="s">
        <v>3</v>
      </c>
      <c r="E9" s="201" t="s">
        <v>4</v>
      </c>
      <c r="F9" s="201" t="s">
        <v>5</v>
      </c>
      <c r="G9" s="201" t="s">
        <v>6</v>
      </c>
      <c r="H9" s="201" t="s">
        <v>0</v>
      </c>
    </row>
    <row r="10" spans="2:9" s="203" customFormat="1" x14ac:dyDescent="0.2">
      <c r="B10" s="201">
        <v>1</v>
      </c>
      <c r="C10" s="201">
        <v>2</v>
      </c>
      <c r="D10" s="201">
        <v>3</v>
      </c>
      <c r="E10" s="201">
        <v>4</v>
      </c>
      <c r="F10" s="201">
        <v>5</v>
      </c>
      <c r="G10" s="201">
        <v>6</v>
      </c>
      <c r="H10" s="201">
        <v>7</v>
      </c>
    </row>
    <row r="11" spans="2:9" ht="21" customHeight="1" x14ac:dyDescent="0.2">
      <c r="B11" s="204" t="s">
        <v>130</v>
      </c>
      <c r="C11" s="205" t="s">
        <v>131</v>
      </c>
      <c r="D11" s="205"/>
      <c r="E11" s="205"/>
      <c r="F11" s="205"/>
      <c r="G11" s="205"/>
      <c r="H11" s="205"/>
    </row>
    <row r="12" spans="2:9" ht="21" customHeight="1" x14ac:dyDescent="0.2">
      <c r="B12" s="204">
        <v>1</v>
      </c>
      <c r="C12" s="205" t="s">
        <v>132</v>
      </c>
      <c r="D12" s="206">
        <v>3242.0740019</v>
      </c>
      <c r="E12" s="206">
        <v>4284.4910187000005</v>
      </c>
      <c r="F12" s="206">
        <v>2364.2968088999996</v>
      </c>
      <c r="G12" s="206">
        <v>1943.3751124</v>
      </c>
      <c r="H12" s="206">
        <v>1628.5592515999999</v>
      </c>
      <c r="I12" s="207"/>
    </row>
    <row r="13" spans="2:9" ht="21" customHeight="1" x14ac:dyDescent="0.2">
      <c r="B13" s="204">
        <v>2</v>
      </c>
      <c r="C13" s="205" t="s">
        <v>133</v>
      </c>
      <c r="D13" s="206">
        <v>5784.2799647000002</v>
      </c>
      <c r="E13" s="206">
        <v>5285.1929933000001</v>
      </c>
      <c r="F13" s="206">
        <v>3725.5455211000003</v>
      </c>
      <c r="G13" s="206">
        <v>4580.1640491999997</v>
      </c>
      <c r="H13" s="206">
        <v>5621.9027220000007</v>
      </c>
      <c r="I13" s="207"/>
    </row>
    <row r="14" spans="2:9" ht="21" customHeight="1" x14ac:dyDescent="0.2">
      <c r="B14" s="204">
        <v>3</v>
      </c>
      <c r="C14" s="205" t="s">
        <v>134</v>
      </c>
      <c r="D14" s="206">
        <v>70.890180000000001</v>
      </c>
      <c r="E14" s="206">
        <v>72.142250000000004</v>
      </c>
      <c r="F14" s="206">
        <v>72.469009999999997</v>
      </c>
      <c r="G14" s="206">
        <v>13.78533</v>
      </c>
      <c r="H14" s="206">
        <v>65.414699999999996</v>
      </c>
      <c r="I14" s="207"/>
    </row>
    <row r="15" spans="2:9" ht="21" customHeight="1" x14ac:dyDescent="0.2">
      <c r="B15" s="204">
        <v>4</v>
      </c>
      <c r="C15" s="205" t="s">
        <v>135</v>
      </c>
      <c r="D15" s="206">
        <v>1700.7435327999999</v>
      </c>
      <c r="E15" s="206">
        <v>1634.9212103</v>
      </c>
      <c r="F15" s="206">
        <v>1868.2992238999998</v>
      </c>
      <c r="G15" s="206">
        <v>1922.8001591999998</v>
      </c>
      <c r="H15" s="206">
        <v>2401.1153725999998</v>
      </c>
      <c r="I15" s="207"/>
    </row>
    <row r="16" spans="2:9" ht="33" customHeight="1" x14ac:dyDescent="0.2">
      <c r="B16" s="204">
        <v>4.0999999999999996</v>
      </c>
      <c r="C16" s="205" t="s">
        <v>284</v>
      </c>
      <c r="D16" s="206"/>
      <c r="E16" s="206"/>
      <c r="F16" s="206"/>
      <c r="G16" s="206"/>
      <c r="H16" s="206"/>
      <c r="I16" s="207"/>
    </row>
    <row r="17" spans="2:9" ht="21" customHeight="1" x14ac:dyDescent="0.2">
      <c r="B17" s="204">
        <v>5</v>
      </c>
      <c r="C17" s="205" t="s">
        <v>136</v>
      </c>
      <c r="D17" s="206">
        <v>1044.94254</v>
      </c>
      <c r="E17" s="206">
        <v>3723.585</v>
      </c>
      <c r="F17" s="206">
        <v>0</v>
      </c>
      <c r="G17" s="206">
        <v>1379.9104400000001</v>
      </c>
      <c r="H17" s="206">
        <v>398.57456999999999</v>
      </c>
      <c r="I17" s="207"/>
    </row>
    <row r="18" spans="2:9" ht="21" customHeight="1" x14ac:dyDescent="0.2">
      <c r="B18" s="204">
        <v>6</v>
      </c>
      <c r="C18" s="205" t="s">
        <v>137</v>
      </c>
      <c r="D18" s="206"/>
      <c r="E18" s="206"/>
      <c r="F18" s="206">
        <v>0</v>
      </c>
      <c r="G18" s="206"/>
      <c r="H18" s="206"/>
      <c r="I18" s="207"/>
    </row>
    <row r="19" spans="2:9" ht="21" customHeight="1" x14ac:dyDescent="0.2">
      <c r="B19" s="204">
        <v>6.1</v>
      </c>
      <c r="C19" s="205" t="s">
        <v>138</v>
      </c>
      <c r="D19" s="206">
        <v>0</v>
      </c>
      <c r="E19" s="206">
        <v>0</v>
      </c>
      <c r="F19" s="206">
        <v>0</v>
      </c>
      <c r="G19" s="206">
        <v>0</v>
      </c>
      <c r="H19" s="206">
        <v>0</v>
      </c>
      <c r="I19" s="207"/>
    </row>
    <row r="20" spans="2:9" ht="21" customHeight="1" x14ac:dyDescent="0.2">
      <c r="B20" s="204">
        <v>6.2</v>
      </c>
      <c r="C20" s="205" t="s">
        <v>139</v>
      </c>
      <c r="D20" s="206">
        <v>0</v>
      </c>
      <c r="E20" s="206">
        <v>0</v>
      </c>
      <c r="F20" s="206">
        <v>0</v>
      </c>
      <c r="G20" s="206">
        <v>0</v>
      </c>
      <c r="H20" s="206">
        <v>0</v>
      </c>
      <c r="I20" s="207"/>
    </row>
    <row r="21" spans="2:9" ht="21" customHeight="1" x14ac:dyDescent="0.2">
      <c r="B21" s="204">
        <v>6.3</v>
      </c>
      <c r="C21" s="205" t="s">
        <v>140</v>
      </c>
      <c r="D21" s="206">
        <v>67.137688099999991</v>
      </c>
      <c r="E21" s="206">
        <v>115.15863</v>
      </c>
      <c r="F21" s="206">
        <v>135.82574640000001</v>
      </c>
      <c r="G21" s="206">
        <v>211.10364240000001</v>
      </c>
      <c r="H21" s="206">
        <v>204.04903999999999</v>
      </c>
      <c r="I21" s="207"/>
    </row>
    <row r="22" spans="2:9" ht="21" customHeight="1" x14ac:dyDescent="0.2">
      <c r="B22" s="204">
        <v>6.4</v>
      </c>
      <c r="C22" s="205" t="s">
        <v>141</v>
      </c>
      <c r="D22" s="206">
        <v>11.30349</v>
      </c>
      <c r="E22" s="206">
        <v>12.95782</v>
      </c>
      <c r="F22" s="206">
        <v>15.129009999999999</v>
      </c>
      <c r="G22" s="206">
        <v>15.406280000000001</v>
      </c>
      <c r="H22" s="206">
        <v>15.92418</v>
      </c>
      <c r="I22" s="207"/>
    </row>
    <row r="23" spans="2:9" ht="21" customHeight="1" x14ac:dyDescent="0.2">
      <c r="B23" s="204">
        <v>6.5</v>
      </c>
      <c r="C23" s="205" t="s">
        <v>142</v>
      </c>
      <c r="D23" s="206">
        <v>50.46387</v>
      </c>
      <c r="E23" s="206">
        <v>22.651350000000001</v>
      </c>
      <c r="F23" s="206">
        <v>15.64636</v>
      </c>
      <c r="G23" s="206">
        <v>23.970929999999999</v>
      </c>
      <c r="H23" s="206">
        <v>17.361609999999999</v>
      </c>
      <c r="I23" s="207"/>
    </row>
    <row r="24" spans="2:9" ht="21" customHeight="1" x14ac:dyDescent="0.2">
      <c r="B24" s="204">
        <v>6.6</v>
      </c>
      <c r="C24" s="205" t="s">
        <v>143</v>
      </c>
      <c r="D24" s="206">
        <v>0</v>
      </c>
      <c r="E24" s="206">
        <v>0</v>
      </c>
      <c r="F24" s="206">
        <v>0</v>
      </c>
      <c r="G24" s="206">
        <v>0</v>
      </c>
      <c r="H24" s="206">
        <v>0</v>
      </c>
      <c r="I24" s="207"/>
    </row>
    <row r="25" spans="2:9" ht="21" customHeight="1" x14ac:dyDescent="0.2">
      <c r="B25" s="204">
        <v>6.7</v>
      </c>
      <c r="C25" s="205" t="s">
        <v>144</v>
      </c>
      <c r="D25" s="206">
        <v>0</v>
      </c>
      <c r="E25" s="206">
        <v>0</v>
      </c>
      <c r="F25" s="206">
        <v>0</v>
      </c>
      <c r="G25" s="206">
        <v>0</v>
      </c>
      <c r="H25" s="206">
        <v>0</v>
      </c>
      <c r="I25" s="207"/>
    </row>
    <row r="26" spans="2:9" ht="21" customHeight="1" x14ac:dyDescent="0.2">
      <c r="B26" s="204">
        <v>6.8</v>
      </c>
      <c r="C26" s="205" t="s">
        <v>145</v>
      </c>
      <c r="D26" s="206">
        <v>4.1356799999999998</v>
      </c>
      <c r="E26" s="206">
        <v>7.22262</v>
      </c>
      <c r="F26" s="206">
        <v>6.1556800000000003</v>
      </c>
      <c r="G26" s="206">
        <v>9.0984800000000003</v>
      </c>
      <c r="H26" s="206">
        <v>8.1268799999999999</v>
      </c>
      <c r="I26" s="207"/>
    </row>
    <row r="27" spans="2:9" ht="21" customHeight="1" x14ac:dyDescent="0.2">
      <c r="B27" s="204">
        <v>6.9</v>
      </c>
      <c r="C27" s="205" t="s">
        <v>146</v>
      </c>
      <c r="D27" s="206"/>
      <c r="E27" s="206">
        <v>0</v>
      </c>
      <c r="F27" s="206">
        <v>0</v>
      </c>
      <c r="G27" s="206">
        <v>0</v>
      </c>
      <c r="H27" s="206">
        <v>0</v>
      </c>
      <c r="I27" s="207"/>
    </row>
    <row r="28" spans="2:9" ht="21" customHeight="1" x14ac:dyDescent="0.2">
      <c r="B28" s="204"/>
      <c r="C28" s="205" t="s">
        <v>147</v>
      </c>
      <c r="D28" s="208">
        <f>SUM(D19:D27)</f>
        <v>133.0407281</v>
      </c>
      <c r="E28" s="208">
        <f>SUM(E19:E27)</f>
        <v>157.99042000000003</v>
      </c>
      <c r="F28" s="208">
        <f>SUM(F19:F27)</f>
        <v>172.75679639999998</v>
      </c>
      <c r="G28" s="208">
        <f>SUM(G19:G27)</f>
        <v>259.57933240000006</v>
      </c>
      <c r="H28" s="208">
        <f>SUM(H19:H27)</f>
        <v>245.46171000000001</v>
      </c>
      <c r="I28" s="207"/>
    </row>
    <row r="29" spans="2:9" ht="21" customHeight="1" x14ac:dyDescent="0.2">
      <c r="B29" s="204">
        <v>7</v>
      </c>
      <c r="C29" s="205" t="s">
        <v>148</v>
      </c>
      <c r="D29" s="206"/>
      <c r="E29" s="206"/>
      <c r="F29" s="206"/>
      <c r="G29" s="206"/>
      <c r="H29" s="206"/>
      <c r="I29" s="207"/>
    </row>
    <row r="30" spans="2:9" ht="21" customHeight="1" x14ac:dyDescent="0.2">
      <c r="B30" s="204">
        <v>7.1</v>
      </c>
      <c r="C30" s="101" t="s">
        <v>149</v>
      </c>
      <c r="D30" s="206">
        <v>7541.4476673000017</v>
      </c>
      <c r="E30" s="206">
        <v>8126.9310533999987</v>
      </c>
      <c r="F30" s="206">
        <v>8526.5385000000006</v>
      </c>
      <c r="G30" s="206">
        <v>8142.3199500000001</v>
      </c>
      <c r="H30" s="206">
        <v>10361.512129999999</v>
      </c>
      <c r="I30" s="207"/>
    </row>
    <row r="31" spans="2:9" ht="21" customHeight="1" x14ac:dyDescent="0.2">
      <c r="B31" s="204"/>
      <c r="C31" s="101" t="s">
        <v>285</v>
      </c>
      <c r="D31" s="206">
        <v>2316.0270320409363</v>
      </c>
      <c r="E31" s="206">
        <v>4873.3252682773391</v>
      </c>
      <c r="F31" s="206">
        <v>1733.0692099592763</v>
      </c>
      <c r="G31" s="206">
        <v>4296.4684925677566</v>
      </c>
      <c r="H31" s="206">
        <v>4966.0553179675271</v>
      </c>
      <c r="I31" s="207"/>
    </row>
    <row r="32" spans="2:9" ht="21" customHeight="1" x14ac:dyDescent="0.2">
      <c r="B32" s="204">
        <v>7.2</v>
      </c>
      <c r="C32" s="205" t="s">
        <v>150</v>
      </c>
      <c r="D32" s="206">
        <v>459.97993680000002</v>
      </c>
      <c r="E32" s="206">
        <v>581.3437222</v>
      </c>
      <c r="F32" s="206">
        <v>591.31099369999993</v>
      </c>
      <c r="G32" s="206">
        <v>630.60921580000002</v>
      </c>
      <c r="H32" s="206">
        <v>505.71236049999999</v>
      </c>
      <c r="I32" s="207"/>
    </row>
    <row r="33" spans="2:15" ht="21" customHeight="1" x14ac:dyDescent="0.2">
      <c r="B33" s="204">
        <v>7.3</v>
      </c>
      <c r="C33" s="205" t="s">
        <v>151</v>
      </c>
      <c r="D33" s="206">
        <v>2.3346480000000001</v>
      </c>
      <c r="E33" s="206">
        <v>0</v>
      </c>
      <c r="F33" s="206">
        <v>0</v>
      </c>
      <c r="G33" s="206">
        <v>0</v>
      </c>
      <c r="H33" s="206">
        <v>0</v>
      </c>
      <c r="I33" s="207"/>
    </row>
    <row r="34" spans="2:15" ht="21" customHeight="1" x14ac:dyDescent="0.2">
      <c r="B34" s="204">
        <v>7.4</v>
      </c>
      <c r="C34" s="205" t="s">
        <v>152</v>
      </c>
      <c r="D34" s="206">
        <v>0</v>
      </c>
      <c r="E34" s="206">
        <v>0</v>
      </c>
      <c r="F34" s="206">
        <v>0</v>
      </c>
      <c r="G34" s="206">
        <v>0</v>
      </c>
      <c r="H34" s="206">
        <v>0</v>
      </c>
      <c r="I34" s="207"/>
    </row>
    <row r="35" spans="2:15" ht="21" customHeight="1" x14ac:dyDescent="0.2">
      <c r="B35" s="204">
        <v>7.5</v>
      </c>
      <c r="C35" s="205" t="s">
        <v>153</v>
      </c>
      <c r="D35" s="206">
        <v>136.78435999999999</v>
      </c>
      <c r="E35" s="206">
        <v>201.41023999999999</v>
      </c>
      <c r="F35" s="206">
        <v>191.88695999999999</v>
      </c>
      <c r="G35" s="206">
        <v>182.6397</v>
      </c>
      <c r="H35" s="206">
        <v>196.28021000000001</v>
      </c>
      <c r="I35" s="207"/>
    </row>
    <row r="36" spans="2:15" ht="21" customHeight="1" x14ac:dyDescent="0.2">
      <c r="B36" s="204">
        <v>7.6</v>
      </c>
      <c r="C36" s="205" t="s">
        <v>154</v>
      </c>
      <c r="D36" s="206">
        <v>0</v>
      </c>
      <c r="E36" s="206">
        <v>0</v>
      </c>
      <c r="F36" s="206">
        <v>0</v>
      </c>
      <c r="G36" s="206">
        <v>0</v>
      </c>
      <c r="H36" s="206">
        <v>0</v>
      </c>
      <c r="I36" s="207"/>
    </row>
    <row r="37" spans="2:15" ht="21" customHeight="1" x14ac:dyDescent="0.2">
      <c r="B37" s="204"/>
      <c r="C37" s="205" t="s">
        <v>155</v>
      </c>
      <c r="D37" s="206">
        <f>SUM(D30:D36)</f>
        <v>10456.573644140939</v>
      </c>
      <c r="E37" s="206">
        <f t="shared" ref="E37:H37" si="0">SUM(E30:E36)</f>
        <v>13783.010283877336</v>
      </c>
      <c r="F37" s="206">
        <f t="shared" si="0"/>
        <v>11042.805663659277</v>
      </c>
      <c r="G37" s="206">
        <f t="shared" si="0"/>
        <v>13252.037358367756</v>
      </c>
      <c r="H37" s="206">
        <f t="shared" si="0"/>
        <v>16029.560018467526</v>
      </c>
      <c r="I37" s="207"/>
    </row>
    <row r="38" spans="2:15" ht="21" customHeight="1" x14ac:dyDescent="0.2">
      <c r="B38" s="204">
        <v>8</v>
      </c>
      <c r="C38" s="205" t="s">
        <v>156</v>
      </c>
      <c r="D38" s="206">
        <v>134.8078955</v>
      </c>
      <c r="E38" s="206">
        <v>0</v>
      </c>
      <c r="F38" s="206">
        <v>0</v>
      </c>
      <c r="G38" s="206">
        <v>0</v>
      </c>
      <c r="H38" s="206">
        <v>0</v>
      </c>
      <c r="I38" s="207"/>
    </row>
    <row r="39" spans="2:15" ht="21" customHeight="1" x14ac:dyDescent="0.2">
      <c r="B39" s="204">
        <v>9</v>
      </c>
      <c r="C39" s="205" t="s">
        <v>157</v>
      </c>
      <c r="D39" s="206">
        <v>0</v>
      </c>
      <c r="E39" s="206">
        <v>0</v>
      </c>
      <c r="F39" s="206">
        <v>0</v>
      </c>
      <c r="G39" s="206">
        <v>0</v>
      </c>
      <c r="H39" s="206">
        <v>0</v>
      </c>
      <c r="I39" s="207"/>
    </row>
    <row r="40" spans="2:15" ht="21" customHeight="1" x14ac:dyDescent="0.2">
      <c r="B40" s="204">
        <v>10</v>
      </c>
      <c r="C40" s="205" t="s">
        <v>158</v>
      </c>
      <c r="D40" s="206">
        <v>0</v>
      </c>
      <c r="E40" s="206">
        <v>0</v>
      </c>
      <c r="F40" s="206">
        <v>0</v>
      </c>
      <c r="G40" s="206">
        <v>0</v>
      </c>
      <c r="H40" s="206">
        <v>0</v>
      </c>
      <c r="I40" s="207"/>
    </row>
    <row r="41" spans="2:15" ht="21" customHeight="1" x14ac:dyDescent="0.2">
      <c r="B41" s="204">
        <v>11</v>
      </c>
      <c r="C41" s="205" t="s">
        <v>159</v>
      </c>
      <c r="D41" s="206"/>
      <c r="E41" s="206"/>
      <c r="F41" s="206"/>
      <c r="G41" s="206"/>
      <c r="H41" s="206"/>
      <c r="I41" s="207"/>
    </row>
    <row r="42" spans="2:15" ht="21" customHeight="1" x14ac:dyDescent="0.2">
      <c r="B42" s="204" t="s">
        <v>286</v>
      </c>
      <c r="C42" s="101" t="s">
        <v>287</v>
      </c>
      <c r="D42" s="206">
        <v>316.70683610000003</v>
      </c>
      <c r="E42" s="206">
        <v>229.20938399999997</v>
      </c>
      <c r="F42" s="206">
        <v>148.07360809999997</v>
      </c>
      <c r="G42" s="206">
        <v>222.427648</v>
      </c>
      <c r="H42" s="206">
        <v>125.9264007</v>
      </c>
      <c r="I42" s="207"/>
    </row>
    <row r="43" spans="2:15" ht="21" customHeight="1" x14ac:dyDescent="0.2">
      <c r="B43" s="204" t="s">
        <v>288</v>
      </c>
      <c r="C43" s="101" t="s">
        <v>289</v>
      </c>
      <c r="D43" s="206">
        <v>1264.0020677590639</v>
      </c>
      <c r="E43" s="206">
        <v>876.05332822266166</v>
      </c>
      <c r="F43" s="206">
        <v>1280.3647285407233</v>
      </c>
      <c r="G43" s="206">
        <v>779.96209263224398</v>
      </c>
      <c r="H43" s="206">
        <v>924.93635593247359</v>
      </c>
      <c r="I43" s="207"/>
    </row>
    <row r="44" spans="2:15" ht="21" customHeight="1" x14ac:dyDescent="0.2">
      <c r="B44" s="204"/>
      <c r="C44" s="205" t="s">
        <v>290</v>
      </c>
      <c r="D44" s="208">
        <f>D43+D42</f>
        <v>1580.7089038590639</v>
      </c>
      <c r="E44" s="208">
        <f t="shared" ref="E44:H44" si="1">E43+E42</f>
        <v>1105.2627122226615</v>
      </c>
      <c r="F44" s="208">
        <f t="shared" si="1"/>
        <v>1428.4383366407233</v>
      </c>
      <c r="G44" s="208">
        <f t="shared" si="1"/>
        <v>1002.389740632244</v>
      </c>
      <c r="H44" s="208">
        <f t="shared" si="1"/>
        <v>1050.8627566324735</v>
      </c>
      <c r="I44" s="207"/>
    </row>
    <row r="45" spans="2:15" ht="21" customHeight="1" x14ac:dyDescent="0.2">
      <c r="B45" s="204">
        <v>12</v>
      </c>
      <c r="C45" s="205" t="s">
        <v>160</v>
      </c>
      <c r="D45" s="206">
        <v>656.10197739999978</v>
      </c>
      <c r="E45" s="206">
        <v>328.07076689999997</v>
      </c>
      <c r="F45" s="206">
        <v>158.04530590000033</v>
      </c>
      <c r="G45" s="206">
        <v>118.09530129999995</v>
      </c>
      <c r="H45" s="206">
        <v>170.79949120000003</v>
      </c>
      <c r="I45" s="207"/>
    </row>
    <row r="46" spans="2:15" ht="21" customHeight="1" x14ac:dyDescent="0.2">
      <c r="B46" s="204">
        <v>14</v>
      </c>
      <c r="C46" s="209" t="s">
        <v>161</v>
      </c>
      <c r="D46" s="208">
        <f>D45+D44+D40+D39+D38+D37+D28+D17+D15+D14+D13+D12</f>
        <v>24804.163368400004</v>
      </c>
      <c r="E46" s="208">
        <f t="shared" ref="E46:H46" si="2">E45+E44+E40+E39+E38+E37+E28+E17+E15+E14+E13+E12</f>
        <v>30374.666655299996</v>
      </c>
      <c r="F46" s="208">
        <f t="shared" si="2"/>
        <v>20832.656666499999</v>
      </c>
      <c r="G46" s="208">
        <f t="shared" si="2"/>
        <v>24472.136823500001</v>
      </c>
      <c r="H46" s="208">
        <f t="shared" si="2"/>
        <v>27612.250592500004</v>
      </c>
      <c r="I46" s="207"/>
    </row>
    <row r="47" spans="2:15" ht="21" customHeight="1" x14ac:dyDescent="0.2">
      <c r="B47" s="204">
        <v>14</v>
      </c>
      <c r="C47" s="205" t="s">
        <v>162</v>
      </c>
      <c r="D47" s="206">
        <v>0</v>
      </c>
      <c r="E47" s="206">
        <v>0</v>
      </c>
      <c r="F47" s="206">
        <v>0</v>
      </c>
      <c r="G47" s="206">
        <v>0</v>
      </c>
      <c r="H47" s="206">
        <v>0</v>
      </c>
      <c r="I47" s="207"/>
    </row>
    <row r="48" spans="2:15" ht="21" customHeight="1" x14ac:dyDescent="0.2">
      <c r="B48" s="204">
        <v>15</v>
      </c>
      <c r="C48" s="205" t="s">
        <v>163</v>
      </c>
      <c r="D48" s="206">
        <f>D46-D47</f>
        <v>24804.163368400004</v>
      </c>
      <c r="E48" s="206">
        <f>E46-E47</f>
        <v>30374.666655299996</v>
      </c>
      <c r="F48" s="206">
        <f>F46-F47</f>
        <v>20832.656666499999</v>
      </c>
      <c r="G48" s="206">
        <f t="shared" ref="G48:H48" si="3">G46-G47</f>
        <v>24472.136823500001</v>
      </c>
      <c r="H48" s="206">
        <f t="shared" si="3"/>
        <v>27612.250592500004</v>
      </c>
      <c r="K48" s="210"/>
      <c r="L48" s="210"/>
      <c r="M48" s="210"/>
      <c r="N48" s="210"/>
      <c r="O48" s="210"/>
    </row>
    <row r="49" spans="2:8" ht="40.5" customHeight="1" x14ac:dyDescent="0.2">
      <c r="B49" s="204">
        <v>16</v>
      </c>
      <c r="C49" s="205" t="s">
        <v>291</v>
      </c>
      <c r="D49" s="206">
        <v>0</v>
      </c>
      <c r="E49" s="206"/>
      <c r="F49" s="206"/>
      <c r="G49" s="206"/>
      <c r="H49" s="206"/>
    </row>
    <row r="50" spans="2:8" x14ac:dyDescent="0.2">
      <c r="B50" s="211" t="s">
        <v>164</v>
      </c>
      <c r="C50" s="200"/>
      <c r="D50" s="212">
        <v>0</v>
      </c>
      <c r="E50" s="212">
        <v>0</v>
      </c>
      <c r="F50" s="213">
        <v>0</v>
      </c>
      <c r="G50" s="213">
        <v>0</v>
      </c>
      <c r="H50" s="214">
        <v>0</v>
      </c>
    </row>
    <row r="51" spans="2:8" s="215" customFormat="1" ht="57.75" customHeight="1" x14ac:dyDescent="0.2">
      <c r="B51" s="382" t="s">
        <v>292</v>
      </c>
      <c r="C51" s="383"/>
      <c r="D51" s="383"/>
      <c r="E51" s="383"/>
      <c r="F51" s="383"/>
      <c r="G51" s="383"/>
      <c r="H51" s="384"/>
    </row>
    <row r="52" spans="2:8" s="215" customFormat="1" ht="19.5" customHeight="1" x14ac:dyDescent="0.2">
      <c r="B52" s="378" t="s">
        <v>165</v>
      </c>
      <c r="C52" s="379"/>
      <c r="D52" s="379"/>
      <c r="E52" s="379"/>
      <c r="F52" s="379"/>
      <c r="G52" s="379"/>
      <c r="H52" s="380"/>
    </row>
    <row r="53" spans="2:8" s="215" customFormat="1" ht="15" customHeight="1" x14ac:dyDescent="0.2">
      <c r="B53" s="378" t="s">
        <v>242</v>
      </c>
      <c r="C53" s="379"/>
      <c r="D53" s="379"/>
      <c r="E53" s="379"/>
      <c r="F53" s="379"/>
      <c r="G53" s="379"/>
      <c r="H53" s="380"/>
    </row>
    <row r="54" spans="2:8" s="215" customFormat="1" ht="17.25" customHeight="1" x14ac:dyDescent="0.2">
      <c r="B54" s="378" t="s">
        <v>166</v>
      </c>
      <c r="C54" s="379"/>
      <c r="D54" s="379"/>
      <c r="E54" s="379"/>
      <c r="F54" s="379"/>
      <c r="G54" s="379"/>
      <c r="H54" s="380"/>
    </row>
    <row r="55" spans="2:8" s="215" customFormat="1" ht="18.75" customHeight="1" x14ac:dyDescent="0.2">
      <c r="B55" s="378" t="s">
        <v>243</v>
      </c>
      <c r="C55" s="379"/>
      <c r="D55" s="379"/>
      <c r="E55" s="379"/>
      <c r="F55" s="379"/>
      <c r="G55" s="379"/>
      <c r="H55" s="380"/>
    </row>
    <row r="56" spans="2:8" s="215" customFormat="1" ht="15" customHeight="1" x14ac:dyDescent="0.2">
      <c r="B56" s="378" t="s">
        <v>167</v>
      </c>
      <c r="C56" s="379"/>
      <c r="D56" s="379"/>
      <c r="E56" s="379"/>
      <c r="F56" s="379"/>
      <c r="G56" s="379"/>
      <c r="H56" s="380"/>
    </row>
    <row r="57" spans="2:8" s="215" customFormat="1" ht="15" customHeight="1" x14ac:dyDescent="0.2">
      <c r="B57" s="378" t="s">
        <v>168</v>
      </c>
      <c r="C57" s="379"/>
      <c r="D57" s="379"/>
      <c r="E57" s="379"/>
      <c r="F57" s="379"/>
      <c r="G57" s="379"/>
      <c r="H57" s="380"/>
    </row>
    <row r="58" spans="2:8" s="215" customFormat="1" ht="15" customHeight="1" x14ac:dyDescent="0.2">
      <c r="B58" s="378" t="s">
        <v>169</v>
      </c>
      <c r="C58" s="379"/>
      <c r="D58" s="379"/>
      <c r="E58" s="379"/>
      <c r="F58" s="379"/>
      <c r="G58" s="379"/>
      <c r="H58" s="380"/>
    </row>
    <row r="59" spans="2:8" s="215" customFormat="1" ht="18.75" customHeight="1" x14ac:dyDescent="0.2">
      <c r="B59" s="216" t="s">
        <v>293</v>
      </c>
      <c r="C59" s="217"/>
      <c r="D59" s="217"/>
      <c r="E59" s="217"/>
      <c r="F59" s="217"/>
      <c r="G59" s="217"/>
      <c r="H59" s="218"/>
    </row>
    <row r="60" spans="2:8" s="215" customFormat="1" ht="18.75" customHeight="1" x14ac:dyDescent="0.2">
      <c r="B60" s="219" t="s">
        <v>294</v>
      </c>
      <c r="C60" s="220"/>
      <c r="D60" s="220"/>
      <c r="E60" s="220"/>
      <c r="F60" s="220"/>
      <c r="G60" s="220"/>
      <c r="H60" s="221"/>
    </row>
    <row r="61" spans="2:8" s="215" customFormat="1" ht="18.75" customHeight="1" x14ac:dyDescent="0.2">
      <c r="B61" s="219" t="s">
        <v>295</v>
      </c>
      <c r="C61" s="220"/>
      <c r="D61" s="220"/>
      <c r="E61" s="220"/>
      <c r="F61" s="220"/>
      <c r="G61" s="220"/>
      <c r="H61" s="221"/>
    </row>
    <row r="62" spans="2:8" s="215" customFormat="1" ht="18.75" customHeight="1" x14ac:dyDescent="0.2">
      <c r="B62" s="219" t="s">
        <v>296</v>
      </c>
      <c r="C62" s="220"/>
      <c r="D62" s="220"/>
      <c r="E62" s="220"/>
      <c r="F62" s="220"/>
      <c r="G62" s="220"/>
      <c r="H62" s="221"/>
    </row>
    <row r="63" spans="2:8" s="215" customFormat="1" ht="18.75" customHeight="1" x14ac:dyDescent="0.2">
      <c r="B63" s="219" t="s">
        <v>170</v>
      </c>
      <c r="C63" s="220"/>
      <c r="D63" s="220"/>
      <c r="E63" s="220"/>
      <c r="F63" s="220"/>
      <c r="G63" s="220"/>
      <c r="H63" s="221"/>
    </row>
    <row r="64" spans="2:8" s="215" customFormat="1" ht="18.75" customHeight="1" x14ac:dyDescent="0.2">
      <c r="B64" s="246" t="s">
        <v>171</v>
      </c>
      <c r="C64" s="222"/>
      <c r="D64" s="222"/>
      <c r="E64" s="222"/>
      <c r="F64" s="222"/>
      <c r="G64" s="222"/>
      <c r="H64" s="223"/>
    </row>
    <row r="66" spans="2:9" ht="15" thickBot="1" x14ac:dyDescent="0.25"/>
    <row r="67" spans="2:9" ht="15" x14ac:dyDescent="0.25">
      <c r="B67" s="225"/>
      <c r="C67" s="226"/>
      <c r="D67" s="226"/>
      <c r="E67" s="226"/>
      <c r="F67" s="226"/>
      <c r="G67" s="226"/>
      <c r="H67" s="249" t="s">
        <v>462</v>
      </c>
      <c r="I67" s="227"/>
    </row>
    <row r="68" spans="2:9" ht="15" x14ac:dyDescent="0.25">
      <c r="B68" s="228" t="s">
        <v>297</v>
      </c>
      <c r="C68" s="229"/>
      <c r="D68" s="190"/>
      <c r="E68" s="190"/>
      <c r="F68" s="190"/>
      <c r="G68" s="190"/>
      <c r="H68" s="230"/>
      <c r="I68" s="227"/>
    </row>
    <row r="69" spans="2:9" ht="15" x14ac:dyDescent="0.25">
      <c r="B69" s="231" t="s">
        <v>127</v>
      </c>
      <c r="C69" s="193"/>
      <c r="D69" s="194"/>
      <c r="E69" s="194"/>
      <c r="F69" s="194"/>
      <c r="G69" s="194"/>
      <c r="H69" s="232"/>
      <c r="I69" s="227"/>
    </row>
    <row r="70" spans="2:9" ht="15" x14ac:dyDescent="0.25">
      <c r="B70" s="233"/>
      <c r="C70" s="385" t="s">
        <v>281</v>
      </c>
      <c r="D70" s="385"/>
      <c r="E70" s="385"/>
      <c r="F70" s="385"/>
      <c r="G70" s="385"/>
      <c r="H70" s="386"/>
      <c r="I70" s="227"/>
    </row>
    <row r="71" spans="2:9" ht="15" customHeight="1" thickBot="1" x14ac:dyDescent="0.3">
      <c r="B71" s="234"/>
      <c r="C71" s="251" t="s">
        <v>172</v>
      </c>
      <c r="D71" s="235" t="str">
        <f>D$7</f>
        <v>Bokaro Thermal Power station</v>
      </c>
      <c r="E71" s="251"/>
      <c r="F71" s="251"/>
      <c r="G71" s="251"/>
      <c r="H71" s="252" t="s">
        <v>128</v>
      </c>
      <c r="I71" s="227"/>
    </row>
    <row r="72" spans="2:9" ht="28.5" x14ac:dyDescent="0.2">
      <c r="B72" s="236" t="s">
        <v>90</v>
      </c>
      <c r="C72" s="247" t="s">
        <v>129</v>
      </c>
      <c r="D72" s="237" t="s">
        <v>3</v>
      </c>
      <c r="E72" s="237" t="s">
        <v>4</v>
      </c>
      <c r="F72" s="237" t="s">
        <v>5</v>
      </c>
      <c r="G72" s="237" t="s">
        <v>6</v>
      </c>
      <c r="H72" s="248" t="s">
        <v>0</v>
      </c>
    </row>
    <row r="73" spans="2:9" x14ac:dyDescent="0.2">
      <c r="B73" s="238"/>
      <c r="C73" s="239"/>
      <c r="D73" s="239"/>
      <c r="E73" s="239"/>
      <c r="F73" s="239"/>
      <c r="G73" s="239"/>
      <c r="H73" s="239"/>
    </row>
    <row r="74" spans="2:9" x14ac:dyDescent="0.2">
      <c r="B74" s="238">
        <v>1</v>
      </c>
      <c r="C74" s="240" t="s">
        <v>298</v>
      </c>
      <c r="D74" s="241">
        <v>47.584746799999998</v>
      </c>
      <c r="E74" s="241">
        <v>44.834652200000001</v>
      </c>
      <c r="F74" s="241">
        <v>48.459513700000002</v>
      </c>
      <c r="G74" s="241">
        <v>50.571655800000002</v>
      </c>
      <c r="H74" s="241">
        <v>50.365175700000002</v>
      </c>
    </row>
    <row r="75" spans="2:9" x14ac:dyDescent="0.2">
      <c r="B75" s="238">
        <v>2</v>
      </c>
      <c r="C75" s="240" t="s">
        <v>299</v>
      </c>
      <c r="D75" s="241">
        <v>171.10459</v>
      </c>
      <c r="E75" s="241">
        <v>250.71</v>
      </c>
      <c r="F75" s="241">
        <v>280</v>
      </c>
      <c r="G75" s="241">
        <v>308.02999999999997</v>
      </c>
      <c r="H75" s="241">
        <v>197.715</v>
      </c>
    </row>
    <row r="76" spans="2:9" x14ac:dyDescent="0.2">
      <c r="B76" s="238">
        <v>3</v>
      </c>
      <c r="C76" s="240" t="s">
        <v>300</v>
      </c>
      <c r="D76" s="241">
        <v>30.554839999999999</v>
      </c>
      <c r="E76" s="241">
        <v>31.994980000000002</v>
      </c>
      <c r="F76" s="241">
        <v>54.12518</v>
      </c>
      <c r="G76" s="241">
        <v>32.965009999999999</v>
      </c>
      <c r="H76" s="241">
        <v>42.621070000000003</v>
      </c>
    </row>
    <row r="77" spans="2:9" x14ac:dyDescent="0.2">
      <c r="B77" s="238">
        <v>4</v>
      </c>
      <c r="C77" s="240" t="s">
        <v>301</v>
      </c>
      <c r="D77" s="241">
        <v>5.0000000000000001E-3</v>
      </c>
      <c r="E77" s="241">
        <v>3.5999999999999997E-2</v>
      </c>
      <c r="F77" s="241">
        <v>0</v>
      </c>
      <c r="G77" s="241">
        <v>0</v>
      </c>
      <c r="H77" s="241"/>
    </row>
    <row r="78" spans="2:9" x14ac:dyDescent="0.2">
      <c r="B78" s="238">
        <v>5</v>
      </c>
      <c r="C78" s="240" t="s">
        <v>302</v>
      </c>
      <c r="D78" s="241">
        <v>0.94167000000000001</v>
      </c>
      <c r="E78" s="241">
        <v>1.03</v>
      </c>
      <c r="F78" s="241">
        <v>0.54</v>
      </c>
      <c r="G78" s="241">
        <v>0.54</v>
      </c>
      <c r="H78" s="241">
        <v>5.0225000000000009</v>
      </c>
    </row>
    <row r="79" spans="2:9" x14ac:dyDescent="0.2">
      <c r="B79" s="238">
        <v>6</v>
      </c>
      <c r="C79" s="240" t="s">
        <v>303</v>
      </c>
      <c r="D79" s="241">
        <v>0.24</v>
      </c>
      <c r="E79" s="241">
        <v>0.36</v>
      </c>
      <c r="F79" s="241">
        <v>0.21</v>
      </c>
      <c r="G79" s="241">
        <v>0.24</v>
      </c>
      <c r="H79" s="241">
        <v>0.18</v>
      </c>
    </row>
    <row r="80" spans="2:9" x14ac:dyDescent="0.2">
      <c r="B80" s="238">
        <v>7</v>
      </c>
      <c r="C80" s="240" t="s">
        <v>304</v>
      </c>
      <c r="D80" s="241">
        <v>0</v>
      </c>
      <c r="E80" s="241">
        <v>0</v>
      </c>
      <c r="F80" s="241">
        <v>0.11899999999999999</v>
      </c>
      <c r="G80" s="241">
        <v>0</v>
      </c>
      <c r="H80" s="241">
        <v>0</v>
      </c>
    </row>
    <row r="81" spans="2:8" x14ac:dyDescent="0.2">
      <c r="B81" s="238">
        <v>8</v>
      </c>
      <c r="C81" s="240" t="s">
        <v>305</v>
      </c>
      <c r="D81" s="241">
        <v>0.36759999999999998</v>
      </c>
      <c r="E81" s="241">
        <v>0.122</v>
      </c>
      <c r="F81" s="241">
        <v>7.5999999999999998E-2</v>
      </c>
      <c r="G81" s="241">
        <v>0.27866000000000002</v>
      </c>
      <c r="H81" s="241">
        <v>8.6999999999999994E-2</v>
      </c>
    </row>
    <row r="82" spans="2:8" x14ac:dyDescent="0.2">
      <c r="B82" s="238">
        <v>9</v>
      </c>
      <c r="C82" s="240" t="s">
        <v>306</v>
      </c>
      <c r="D82" s="241">
        <v>0.16700000000000001</v>
      </c>
      <c r="E82" s="241">
        <v>0.223</v>
      </c>
      <c r="F82" s="241">
        <v>0.11799999999999999</v>
      </c>
      <c r="G82" s="241">
        <v>0.36</v>
      </c>
      <c r="H82" s="241">
        <v>0.16200000000000001</v>
      </c>
    </row>
    <row r="83" spans="2:8" x14ac:dyDescent="0.2">
      <c r="B83" s="238">
        <v>10</v>
      </c>
      <c r="C83" s="240" t="s">
        <v>307</v>
      </c>
      <c r="D83" s="241">
        <v>0</v>
      </c>
      <c r="E83" s="241">
        <v>1.0500000000000001E-2</v>
      </c>
      <c r="F83" s="241">
        <v>0</v>
      </c>
      <c r="G83" s="241">
        <v>0.52397000000000005</v>
      </c>
      <c r="H83" s="241">
        <v>0</v>
      </c>
    </row>
    <row r="84" spans="2:8" x14ac:dyDescent="0.2">
      <c r="B84" s="238">
        <v>11</v>
      </c>
      <c r="C84" s="240" t="s">
        <v>308</v>
      </c>
      <c r="D84" s="241">
        <v>2.7990699999999999</v>
      </c>
      <c r="E84" s="241">
        <v>1.4056199999999999</v>
      </c>
      <c r="F84" s="241">
        <v>1.04497</v>
      </c>
      <c r="G84" s="241">
        <v>0.81074000000000002</v>
      </c>
      <c r="H84" s="241">
        <v>6.0928899999999997</v>
      </c>
    </row>
    <row r="85" spans="2:8" x14ac:dyDescent="0.2">
      <c r="B85" s="238">
        <v>12</v>
      </c>
      <c r="C85" s="240" t="s">
        <v>309</v>
      </c>
      <c r="D85" s="241">
        <v>12.786619999999999</v>
      </c>
      <c r="E85" s="241">
        <v>3.3106299999999997</v>
      </c>
      <c r="F85" s="241">
        <v>0.46059</v>
      </c>
      <c r="G85" s="241">
        <v>3.6890000000000001</v>
      </c>
      <c r="H85" s="241">
        <v>3.7229999999999999</v>
      </c>
    </row>
    <row r="86" spans="2:8" x14ac:dyDescent="0.2">
      <c r="B86" s="238">
        <v>13</v>
      </c>
      <c r="C86" s="240" t="s">
        <v>310</v>
      </c>
      <c r="D86" s="241">
        <v>25</v>
      </c>
      <c r="E86" s="241">
        <v>0</v>
      </c>
      <c r="F86" s="241">
        <v>15</v>
      </c>
      <c r="G86" s="241">
        <v>20</v>
      </c>
      <c r="H86" s="241">
        <v>20</v>
      </c>
    </row>
    <row r="87" spans="2:8" x14ac:dyDescent="0.2">
      <c r="B87" s="238">
        <v>14</v>
      </c>
      <c r="C87" s="240" t="s">
        <v>311</v>
      </c>
      <c r="D87" s="241">
        <v>168.4288</v>
      </c>
      <c r="E87" s="241">
        <v>247.30636000000001</v>
      </c>
      <c r="F87" s="241">
        <v>191.15773999999999</v>
      </c>
      <c r="G87" s="241">
        <v>212.60074</v>
      </c>
      <c r="H87" s="241">
        <v>179.7437248</v>
      </c>
    </row>
    <row r="88" spans="2:8" ht="20.25" customHeight="1" x14ac:dyDescent="0.2">
      <c r="B88" s="242"/>
      <c r="C88" s="243" t="s">
        <v>312</v>
      </c>
      <c r="D88" s="244">
        <f>SUM(D74:D87)</f>
        <v>459.97993680000002</v>
      </c>
      <c r="E88" s="244">
        <f>SUM(E74:E87)</f>
        <v>581.34374220000007</v>
      </c>
      <c r="F88" s="244">
        <f>SUM(F74:F87)</f>
        <v>591.31099370000004</v>
      </c>
      <c r="G88" s="244">
        <f>SUM(G74:G87)</f>
        <v>630.60977580000008</v>
      </c>
      <c r="H88" s="244">
        <f>SUM(H74:H87)</f>
        <v>505.71236049999999</v>
      </c>
    </row>
    <row r="90" spans="2:8" ht="15" thickBot="1" x14ac:dyDescent="0.25"/>
    <row r="91" spans="2:8" x14ac:dyDescent="0.2">
      <c r="B91" s="225"/>
      <c r="C91" s="226"/>
      <c r="D91" s="226"/>
      <c r="E91" s="226"/>
      <c r="F91" s="226"/>
      <c r="G91" s="226"/>
      <c r="H91" s="249" t="s">
        <v>313</v>
      </c>
    </row>
    <row r="92" spans="2:8" ht="15" x14ac:dyDescent="0.2">
      <c r="B92" s="228" t="s">
        <v>314</v>
      </c>
      <c r="C92" s="229"/>
      <c r="D92" s="190"/>
      <c r="E92" s="190"/>
      <c r="F92" s="190"/>
      <c r="G92" s="190"/>
      <c r="H92" s="230"/>
    </row>
    <row r="93" spans="2:8" x14ac:dyDescent="0.2">
      <c r="B93" s="231" t="s">
        <v>127</v>
      </c>
      <c r="C93" s="193"/>
      <c r="D93" s="194"/>
      <c r="E93" s="194"/>
      <c r="F93" s="194"/>
      <c r="G93" s="194"/>
      <c r="H93" s="232"/>
    </row>
    <row r="94" spans="2:8" x14ac:dyDescent="0.2">
      <c r="B94" s="233"/>
      <c r="C94" s="385" t="s">
        <v>281</v>
      </c>
      <c r="D94" s="385"/>
      <c r="E94" s="385"/>
      <c r="F94" s="385"/>
      <c r="G94" s="385"/>
      <c r="H94" s="386"/>
    </row>
    <row r="95" spans="2:8" ht="14.25" customHeight="1" thickBot="1" x14ac:dyDescent="0.25">
      <c r="B95" s="234"/>
      <c r="C95" s="251" t="s">
        <v>172</v>
      </c>
      <c r="D95" s="235" t="str">
        <f>D$7</f>
        <v>Bokaro Thermal Power station</v>
      </c>
      <c r="E95" s="251"/>
      <c r="F95" s="251"/>
      <c r="G95" s="250" t="s">
        <v>128</v>
      </c>
      <c r="H95" s="252"/>
    </row>
    <row r="96" spans="2:8" ht="28.5" x14ac:dyDescent="0.2">
      <c r="B96" s="236" t="s">
        <v>90</v>
      </c>
      <c r="C96" s="247" t="s">
        <v>129</v>
      </c>
      <c r="D96" s="237" t="s">
        <v>3</v>
      </c>
      <c r="E96" s="237" t="s">
        <v>4</v>
      </c>
      <c r="F96" s="237" t="s">
        <v>5</v>
      </c>
      <c r="G96" s="237" t="s">
        <v>6</v>
      </c>
      <c r="H96" s="248" t="s">
        <v>0</v>
      </c>
    </row>
    <row r="97" spans="2:8" ht="32.25" customHeight="1" x14ac:dyDescent="0.2">
      <c r="B97" s="238">
        <v>1</v>
      </c>
      <c r="C97" s="240" t="s">
        <v>315</v>
      </c>
      <c r="D97" s="241">
        <v>63.549478599999986</v>
      </c>
      <c r="E97" s="241">
        <v>48.584048699999997</v>
      </c>
      <c r="F97" s="241">
        <v>61.114644700000014</v>
      </c>
      <c r="G97" s="241">
        <v>50.015355399999983</v>
      </c>
      <c r="H97" s="241">
        <v>50.9762019</v>
      </c>
    </row>
    <row r="98" spans="2:8" x14ac:dyDescent="0.2">
      <c r="B98" s="238">
        <v>2</v>
      </c>
      <c r="C98" s="240" t="s">
        <v>316</v>
      </c>
      <c r="D98" s="241">
        <v>62.001069999999999</v>
      </c>
      <c r="E98" s="241">
        <v>29.774509999999999</v>
      </c>
      <c r="F98" s="241">
        <v>22.784300000000002</v>
      </c>
      <c r="G98" s="241">
        <v>23.336690000000001</v>
      </c>
      <c r="H98" s="241">
        <v>4.3186900000000001</v>
      </c>
    </row>
    <row r="99" spans="2:8" x14ac:dyDescent="0.2">
      <c r="B99" s="238">
        <v>3</v>
      </c>
      <c r="C99" s="240" t="s">
        <v>317</v>
      </c>
      <c r="D99" s="241">
        <v>34.960358800000002</v>
      </c>
      <c r="E99" s="241">
        <v>51.554598200000001</v>
      </c>
      <c r="F99" s="241">
        <v>74.146361200000001</v>
      </c>
      <c r="G99" s="241">
        <v>44.740605899999998</v>
      </c>
      <c r="H99" s="241">
        <v>115.49853929999999</v>
      </c>
    </row>
    <row r="100" spans="2:8" x14ac:dyDescent="0.2">
      <c r="B100" s="238">
        <v>4</v>
      </c>
      <c r="C100" s="240" t="s">
        <v>318</v>
      </c>
      <c r="D100" s="241">
        <v>0</v>
      </c>
      <c r="E100" s="241">
        <v>0</v>
      </c>
      <c r="F100" s="241">
        <v>0</v>
      </c>
      <c r="G100" s="241">
        <v>0</v>
      </c>
      <c r="H100" s="241">
        <v>6.0600000000000003E-3</v>
      </c>
    </row>
    <row r="101" spans="2:8" x14ac:dyDescent="0.2">
      <c r="B101" s="238">
        <v>5</v>
      </c>
      <c r="C101" s="240" t="s">
        <v>319</v>
      </c>
      <c r="D101" s="241">
        <v>487.86631999999997</v>
      </c>
      <c r="E101" s="241">
        <v>198.15761000000001</v>
      </c>
      <c r="F101" s="241">
        <v>0</v>
      </c>
      <c r="G101" s="241">
        <v>0</v>
      </c>
      <c r="H101" s="241">
        <v>0</v>
      </c>
    </row>
    <row r="102" spans="2:8" x14ac:dyDescent="0.2">
      <c r="B102" s="238">
        <v>6</v>
      </c>
      <c r="C102" s="240" t="s">
        <v>320</v>
      </c>
      <c r="D102" s="241">
        <v>7.7247500000000002</v>
      </c>
      <c r="E102" s="241">
        <v>0</v>
      </c>
      <c r="F102" s="241">
        <v>0</v>
      </c>
      <c r="G102" s="241">
        <v>0</v>
      </c>
      <c r="H102" s="241">
        <v>0</v>
      </c>
    </row>
    <row r="103" spans="2:8" x14ac:dyDescent="0.2">
      <c r="B103" s="238"/>
      <c r="C103" s="243" t="s">
        <v>223</v>
      </c>
      <c r="D103" s="245">
        <f>SUM(D97:D102)</f>
        <v>656.1019773999999</v>
      </c>
      <c r="E103" s="245">
        <f>SUM(E97:E102)</f>
        <v>328.07076689999997</v>
      </c>
      <c r="F103" s="245">
        <f>SUM(F97:F102)</f>
        <v>158.04530590000002</v>
      </c>
      <c r="G103" s="245">
        <f>SUM(G97:G102)</f>
        <v>118.09265129999997</v>
      </c>
      <c r="H103" s="245">
        <f>SUM(H97:H102)</f>
        <v>170.79949119999998</v>
      </c>
    </row>
    <row r="106" spans="2:8" x14ac:dyDescent="0.2">
      <c r="G106" s="207"/>
      <c r="H106" s="207"/>
    </row>
  </sheetData>
  <mergeCells count="11">
    <mergeCell ref="C94:H94"/>
    <mergeCell ref="B55:H55"/>
    <mergeCell ref="B56:H56"/>
    <mergeCell ref="B57:H57"/>
    <mergeCell ref="B58:H58"/>
    <mergeCell ref="C70:H70"/>
    <mergeCell ref="B54:H54"/>
    <mergeCell ref="D8:E8"/>
    <mergeCell ref="B51:H51"/>
    <mergeCell ref="B52:H52"/>
    <mergeCell ref="B53:H53"/>
  </mergeCells>
  <printOptions horizontalCentered="1"/>
  <pageMargins left="0.11811023622047245" right="0.11811023622047245" top="0.55118110236220474" bottom="0.15748031496062992" header="0.31496062992125984" footer="0.31496062992125984"/>
  <pageSetup paperSize="5" scale="84" fitToHeight="2" orientation="portrait" horizontalDpi="300" verticalDpi="300" r:id="rId1"/>
  <headerFooter>
    <oddHeader>&amp;RPage &amp;P of &amp;N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B2:P68"/>
  <sheetViews>
    <sheetView workbookViewId="0">
      <pane xSplit="3" ySplit="10" topLeftCell="E11" activePane="bottomRight" state="frozen"/>
      <selection pane="topRight" activeCell="D1" sqref="D1"/>
      <selection pane="bottomLeft" activeCell="A11" sqref="A11"/>
      <selection pane="bottomRight" activeCell="I69" sqref="I69"/>
    </sheetView>
  </sheetViews>
  <sheetFormatPr defaultRowHeight="15" x14ac:dyDescent="0.25"/>
  <cols>
    <col min="3" max="3" width="21" customWidth="1"/>
    <col min="4" max="5" width="5.7109375" bestFit="1" customWidth="1"/>
    <col min="6" max="6" width="10.28515625" bestFit="1" customWidth="1"/>
    <col min="7" max="8" width="9.5703125" bestFit="1" customWidth="1"/>
    <col min="9" max="9" width="13.28515625" bestFit="1" customWidth="1"/>
    <col min="10" max="13" width="10.7109375" bestFit="1" customWidth="1"/>
    <col min="14" max="14" width="11.85546875" bestFit="1" customWidth="1"/>
    <col min="15" max="15" width="13.140625" bestFit="1" customWidth="1"/>
    <col min="16" max="16" width="16.42578125" bestFit="1" customWidth="1"/>
  </cols>
  <sheetData>
    <row r="2" spans="2:16" ht="15.75" x14ac:dyDescent="0.25">
      <c r="P2" s="98" t="s">
        <v>245</v>
      </c>
    </row>
    <row r="4" spans="2:16" x14ac:dyDescent="0.25">
      <c r="B4" s="387" t="s">
        <v>441</v>
      </c>
      <c r="C4" s="387"/>
      <c r="D4" s="387"/>
      <c r="E4" s="387"/>
      <c r="F4" s="387"/>
      <c r="G4" s="387"/>
      <c r="H4" s="387"/>
      <c r="I4" s="387"/>
      <c r="J4" s="387"/>
      <c r="K4" s="387"/>
      <c r="L4" s="387"/>
      <c r="M4" s="387"/>
      <c r="N4" s="387"/>
      <c r="O4" s="387"/>
      <c r="P4" s="387"/>
    </row>
    <row r="5" spans="2:16" x14ac:dyDescent="0.25">
      <c r="B5" s="387" t="s">
        <v>442</v>
      </c>
      <c r="C5" s="387"/>
      <c r="D5" s="387"/>
      <c r="E5" s="387"/>
      <c r="F5" s="387"/>
      <c r="G5" s="387"/>
      <c r="H5" s="387"/>
      <c r="I5" s="387"/>
      <c r="J5" s="387"/>
      <c r="K5" s="387"/>
      <c r="L5" s="387"/>
      <c r="M5" s="387"/>
      <c r="N5" s="387"/>
      <c r="O5" s="387"/>
      <c r="P5" s="387"/>
    </row>
    <row r="6" spans="2:16" x14ac:dyDescent="0.25">
      <c r="B6" s="387" t="s">
        <v>246</v>
      </c>
      <c r="C6" s="387"/>
      <c r="D6" s="387"/>
      <c r="E6" s="387"/>
      <c r="F6" s="387"/>
      <c r="G6" s="387"/>
      <c r="H6" s="387"/>
      <c r="I6" s="387"/>
      <c r="J6" s="387"/>
      <c r="K6" s="387"/>
      <c r="L6" s="387"/>
      <c r="M6" s="387"/>
      <c r="N6" s="387"/>
      <c r="O6" s="387"/>
      <c r="P6" s="387"/>
    </row>
    <row r="7" spans="2:16" x14ac:dyDescent="0.25">
      <c r="B7" s="387" t="s">
        <v>443</v>
      </c>
      <c r="C7" s="387"/>
      <c r="D7" s="387"/>
      <c r="E7" s="387"/>
      <c r="F7" s="387"/>
      <c r="G7" s="387"/>
      <c r="H7" s="387"/>
      <c r="I7" s="387"/>
      <c r="J7" s="387"/>
      <c r="K7" s="387"/>
      <c r="L7" s="387"/>
      <c r="M7" s="387"/>
      <c r="N7" s="387"/>
      <c r="O7" s="387"/>
      <c r="P7" s="387"/>
    </row>
    <row r="8" spans="2:16" x14ac:dyDescent="0.25">
      <c r="B8" s="387" t="s">
        <v>444</v>
      </c>
      <c r="C8" s="387"/>
      <c r="D8" s="387"/>
      <c r="E8" s="387"/>
      <c r="F8" s="387"/>
      <c r="G8" s="387"/>
      <c r="H8" s="387"/>
      <c r="I8" s="387"/>
      <c r="J8" s="387"/>
      <c r="K8" s="387"/>
      <c r="L8" s="387"/>
      <c r="M8" s="387"/>
      <c r="N8" s="387"/>
      <c r="O8" s="387"/>
      <c r="P8" s="387"/>
    </row>
    <row r="9" spans="2:16" x14ac:dyDescent="0.25">
      <c r="B9" s="387" t="s">
        <v>473</v>
      </c>
      <c r="C9" s="387"/>
      <c r="D9" s="387"/>
      <c r="E9" s="387"/>
      <c r="F9" s="387"/>
      <c r="G9" s="387"/>
      <c r="H9" s="387"/>
      <c r="I9" s="387"/>
      <c r="J9" s="387"/>
      <c r="K9" s="387"/>
      <c r="L9" s="387"/>
      <c r="M9" s="387"/>
      <c r="N9" s="387"/>
      <c r="O9" s="387"/>
      <c r="P9" s="387"/>
    </row>
    <row r="10" spans="2:16" ht="15" customHeight="1" x14ac:dyDescent="0.25">
      <c r="B10" s="254"/>
      <c r="C10" s="254"/>
      <c r="D10" s="256" t="s">
        <v>247</v>
      </c>
      <c r="E10" s="257" t="s">
        <v>248</v>
      </c>
      <c r="F10" s="256" t="s">
        <v>249</v>
      </c>
      <c r="G10" s="256" t="s">
        <v>250</v>
      </c>
      <c r="H10" s="256" t="s">
        <v>251</v>
      </c>
      <c r="I10" s="256" t="s">
        <v>252</v>
      </c>
      <c r="J10" s="256" t="s">
        <v>253</v>
      </c>
      <c r="K10" s="256" t="s">
        <v>254</v>
      </c>
      <c r="L10" s="256" t="s">
        <v>3</v>
      </c>
      <c r="M10" s="256" t="s">
        <v>4</v>
      </c>
      <c r="N10" s="256" t="s">
        <v>5</v>
      </c>
      <c r="O10" s="256" t="s">
        <v>6</v>
      </c>
      <c r="P10" s="256" t="s">
        <v>0</v>
      </c>
    </row>
    <row r="11" spans="2:16" ht="26.25" thickBot="1" x14ac:dyDescent="0.3">
      <c r="B11" s="268">
        <v>1</v>
      </c>
      <c r="C11" s="269" t="s">
        <v>255</v>
      </c>
      <c r="D11" s="97"/>
      <c r="E11" s="97"/>
      <c r="F11" s="270">
        <f>'[2]1.1PAF'!C12</f>
        <v>57.55</v>
      </c>
      <c r="G11" s="270">
        <f>'[2]1.1PAF'!D12</f>
        <v>68.88</v>
      </c>
      <c r="H11" s="270">
        <f>'[2]1.1PAF'!E12</f>
        <v>60.31</v>
      </c>
      <c r="I11" s="270">
        <f>'[2]1.1PAF'!F12</f>
        <v>63.39</v>
      </c>
      <c r="J11" s="270">
        <f>'[2]1.1PAF'!G12</f>
        <v>61.37</v>
      </c>
      <c r="K11" s="270">
        <f>'[2]1.1PAF'!H12</f>
        <v>59.85</v>
      </c>
      <c r="L11" s="270">
        <f>'[2]1.1PAF'!I12</f>
        <v>65.03</v>
      </c>
      <c r="M11" s="270">
        <f>'[2]1.1PAF'!J12</f>
        <v>69.62</v>
      </c>
      <c r="N11" s="270">
        <f>'[2]1.1PAF'!K12</f>
        <v>58.090054794520555</v>
      </c>
      <c r="O11" s="270">
        <f>'[2]1.1PAF'!L12</f>
        <v>60.16</v>
      </c>
      <c r="P11" s="97">
        <v>78.09</v>
      </c>
    </row>
    <row r="12" spans="2:16" ht="16.5" thickBot="1" x14ac:dyDescent="0.3">
      <c r="B12" s="268">
        <v>2</v>
      </c>
      <c r="C12" s="269" t="s">
        <v>256</v>
      </c>
      <c r="D12" s="97"/>
      <c r="E12" s="97"/>
      <c r="F12" s="270">
        <f>'[2]1.2a Unit PLF'!B15</f>
        <v>57.55</v>
      </c>
      <c r="G12" s="270">
        <f>'[2]1.2a Unit PLF'!C15</f>
        <v>68.88</v>
      </c>
      <c r="H12" s="270">
        <f>'[2]1.2a Unit PLF'!D15</f>
        <v>60.31</v>
      </c>
      <c r="I12" s="270">
        <f>'[2]1.2a Unit PLF'!E15</f>
        <v>63.39</v>
      </c>
      <c r="J12" s="270">
        <f>'[2]1.2a Unit PLF'!F15</f>
        <v>61.37</v>
      </c>
      <c r="K12" s="270">
        <f>'[2]1.2a Unit PLF'!G15</f>
        <v>59.85</v>
      </c>
      <c r="L12" s="270">
        <f>'[2]1.2a Unit PLF'!H15</f>
        <v>55.71</v>
      </c>
      <c r="M12" s="270">
        <f>AVERAGE('[2]1.2a Unit PLF'!I15:I17)</f>
        <v>31.486666666666665</v>
      </c>
      <c r="N12" s="270">
        <f>AVERAGE('[2]1.2a Unit PLF'!J15:J17)</f>
        <v>29.616666666666664</v>
      </c>
      <c r="O12" s="270">
        <f>AVERAGE('[2]1.2a Unit PLF'!K15:K17)</f>
        <v>33.606666666666669</v>
      </c>
      <c r="P12" s="97">
        <v>26.25</v>
      </c>
    </row>
    <row r="13" spans="2:16" ht="16.5" thickBot="1" x14ac:dyDescent="0.3">
      <c r="B13" s="268">
        <v>3</v>
      </c>
      <c r="C13" s="269" t="s">
        <v>257</v>
      </c>
      <c r="D13" s="97"/>
      <c r="E13" s="97"/>
      <c r="F13" s="97"/>
      <c r="G13" s="97"/>
      <c r="H13" s="97"/>
      <c r="I13" s="97"/>
      <c r="J13" s="97"/>
      <c r="K13" s="97"/>
      <c r="L13" s="97"/>
      <c r="M13" s="97"/>
      <c r="N13" s="97"/>
      <c r="O13" s="97"/>
      <c r="P13" s="97"/>
    </row>
    <row r="14" spans="2:16" ht="16.5" thickBot="1" x14ac:dyDescent="0.3">
      <c r="B14" s="268">
        <v>4</v>
      </c>
      <c r="C14" s="269" t="s">
        <v>258</v>
      </c>
      <c r="D14" s="97"/>
      <c r="E14" s="97"/>
      <c r="F14" s="97"/>
      <c r="G14" s="97"/>
      <c r="H14" s="97"/>
      <c r="I14" s="97"/>
      <c r="J14" s="97"/>
      <c r="K14" s="97"/>
      <c r="L14" s="97"/>
      <c r="M14" s="97"/>
      <c r="N14" s="97"/>
      <c r="O14" s="97"/>
      <c r="P14" s="97"/>
    </row>
    <row r="15" spans="2:16" ht="16.5" thickBot="1" x14ac:dyDescent="0.3">
      <c r="B15" s="268">
        <v>5</v>
      </c>
      <c r="C15" s="269" t="s">
        <v>259</v>
      </c>
      <c r="D15" s="97"/>
      <c r="E15" s="97"/>
      <c r="F15" s="97">
        <f>'[2]1.5 Net Energy'!C121</f>
        <v>2842.38</v>
      </c>
      <c r="G15" s="97">
        <f>'[2]1.5 Net Energy'!D121</f>
        <v>3411.5729999999999</v>
      </c>
      <c r="H15" s="97">
        <f>'[2]1.5 Net Energy'!E121</f>
        <v>2995.6750000000002</v>
      </c>
      <c r="I15" s="97">
        <f>'[2]1.5 Net Energy'!F121</f>
        <v>3139.8399999999997</v>
      </c>
      <c r="J15" s="97">
        <f>'[2]1.5 Net Energy'!G121</f>
        <v>3039.8835400000003</v>
      </c>
      <c r="K15" s="97">
        <f>'[2]1.5 Net Energy'!H121</f>
        <v>2964.44</v>
      </c>
      <c r="L15" s="97">
        <f>'[2]1.5 Net Energy'!I121</f>
        <v>2759.1819999999998</v>
      </c>
      <c r="M15" s="97">
        <f>'[2]1.5 Net Energy'!J121</f>
        <v>1520.2892499999998</v>
      </c>
      <c r="N15" s="97">
        <f>'[2]1.5 Net Energy'!K121</f>
        <v>1438.8710000000001</v>
      </c>
      <c r="O15" s="97">
        <f>'[2]1.5 Net Energy'!L121</f>
        <v>1634.2737</v>
      </c>
      <c r="P15" s="97">
        <v>1272.53</v>
      </c>
    </row>
    <row r="16" spans="2:16" ht="25.5" x14ac:dyDescent="0.25">
      <c r="B16" s="259">
        <v>6</v>
      </c>
      <c r="C16" s="258" t="s">
        <v>457</v>
      </c>
      <c r="D16" s="255"/>
      <c r="E16" s="255"/>
      <c r="F16" s="255"/>
      <c r="G16" s="255"/>
      <c r="H16" s="255"/>
      <c r="I16" s="255"/>
      <c r="J16" s="255"/>
      <c r="K16" s="255"/>
      <c r="L16" s="3"/>
      <c r="M16" s="3"/>
      <c r="N16" s="3"/>
      <c r="O16" s="3"/>
      <c r="P16" s="3"/>
    </row>
    <row r="17" spans="2:16" ht="15.75" x14ac:dyDescent="0.25">
      <c r="B17" s="256">
        <v>7</v>
      </c>
      <c r="C17" s="258" t="s">
        <v>260</v>
      </c>
      <c r="D17" s="254"/>
      <c r="E17" s="254"/>
      <c r="F17" s="254"/>
      <c r="G17" s="254"/>
      <c r="H17" s="254"/>
      <c r="I17" s="254"/>
      <c r="J17" s="254"/>
      <c r="K17" s="254"/>
      <c r="L17" s="254"/>
      <c r="M17" s="254"/>
      <c r="N17" s="254"/>
      <c r="O17" s="254"/>
      <c r="P17" s="254"/>
    </row>
    <row r="18" spans="2:16" ht="25.5" x14ac:dyDescent="0.25">
      <c r="B18" s="297">
        <v>8</v>
      </c>
      <c r="C18" s="296" t="s">
        <v>472</v>
      </c>
      <c r="D18" s="295"/>
      <c r="E18" s="295"/>
      <c r="F18" s="295"/>
      <c r="G18" s="295"/>
      <c r="H18" s="295"/>
      <c r="I18" s="295"/>
      <c r="J18" s="295"/>
      <c r="K18" s="295"/>
      <c r="L18" s="295"/>
      <c r="M18" s="295"/>
      <c r="N18" s="295"/>
      <c r="O18" s="295"/>
      <c r="P18" s="295"/>
    </row>
    <row r="19" spans="2:16" ht="25.5" x14ac:dyDescent="0.25">
      <c r="B19" s="297">
        <v>9</v>
      </c>
      <c r="C19" s="296" t="s">
        <v>471</v>
      </c>
      <c r="D19" s="295"/>
      <c r="E19" s="295"/>
      <c r="F19" s="295"/>
      <c r="G19" s="295"/>
      <c r="H19" s="295"/>
      <c r="I19" s="295"/>
      <c r="J19" s="295"/>
      <c r="K19" s="295"/>
      <c r="L19" s="295"/>
      <c r="M19" s="295"/>
      <c r="N19" s="295"/>
      <c r="O19" s="295"/>
      <c r="P19" s="295"/>
    </row>
    <row r="20" spans="2:16" ht="25.5" x14ac:dyDescent="0.25">
      <c r="B20" s="296">
        <v>10</v>
      </c>
      <c r="C20" s="296" t="s">
        <v>463</v>
      </c>
      <c r="D20" s="295"/>
      <c r="E20" s="295"/>
      <c r="F20" s="295"/>
      <c r="G20" s="295"/>
      <c r="H20" s="295"/>
      <c r="I20" s="295"/>
      <c r="J20" s="295"/>
      <c r="K20" s="295"/>
      <c r="L20" s="295"/>
      <c r="M20" s="295"/>
      <c r="N20" s="295"/>
      <c r="O20" s="295"/>
      <c r="P20" s="295"/>
    </row>
    <row r="21" spans="2:16" ht="51" x14ac:dyDescent="0.25">
      <c r="B21" s="296">
        <v>11</v>
      </c>
      <c r="C21" s="296" t="s">
        <v>464</v>
      </c>
      <c r="D21" s="295"/>
      <c r="E21" s="295"/>
      <c r="F21" s="295"/>
      <c r="G21" s="295"/>
      <c r="H21" s="295"/>
      <c r="I21" s="295"/>
      <c r="J21" s="295"/>
      <c r="K21" s="295"/>
      <c r="L21" s="295"/>
      <c r="M21" s="295"/>
      <c r="N21" s="295"/>
      <c r="O21" s="295"/>
      <c r="P21" s="295"/>
    </row>
    <row r="22" spans="2:16" ht="25.5" x14ac:dyDescent="0.25">
      <c r="B22" s="296">
        <v>12</v>
      </c>
      <c r="C22" s="296" t="s">
        <v>465</v>
      </c>
      <c r="D22" s="295"/>
      <c r="E22" s="295"/>
      <c r="F22" s="295"/>
      <c r="G22" s="295"/>
      <c r="H22" s="295"/>
      <c r="I22" s="295"/>
      <c r="J22" s="295"/>
      <c r="K22" s="295"/>
      <c r="L22" s="295"/>
      <c r="M22" s="295"/>
      <c r="N22" s="295"/>
      <c r="O22" s="295"/>
      <c r="P22" s="295"/>
    </row>
    <row r="23" spans="2:16" ht="15.75" x14ac:dyDescent="0.25">
      <c r="B23" s="258">
        <v>13</v>
      </c>
      <c r="C23" s="258" t="s">
        <v>261</v>
      </c>
      <c r="D23" s="254"/>
      <c r="E23" s="254"/>
      <c r="F23" s="254"/>
      <c r="G23" s="254"/>
      <c r="H23" s="254"/>
      <c r="I23" s="254"/>
      <c r="J23" s="254"/>
      <c r="K23" s="254"/>
      <c r="L23" s="254"/>
      <c r="M23" s="254"/>
      <c r="N23" s="254"/>
      <c r="O23" s="254"/>
      <c r="P23" s="254"/>
    </row>
    <row r="24" spans="2:16" ht="25.5" x14ac:dyDescent="0.25">
      <c r="B24" s="296">
        <v>14</v>
      </c>
      <c r="C24" s="296" t="s">
        <v>466</v>
      </c>
      <c r="D24" s="295"/>
      <c r="E24" s="295"/>
      <c r="F24" s="295"/>
      <c r="G24" s="295"/>
      <c r="H24" s="295"/>
      <c r="I24" s="295"/>
      <c r="J24" s="295"/>
      <c r="K24" s="295"/>
      <c r="L24" s="295"/>
      <c r="M24" s="295"/>
      <c r="N24" s="295"/>
      <c r="O24" s="295"/>
      <c r="P24" s="295"/>
    </row>
    <row r="25" spans="2:16" ht="25.5" x14ac:dyDescent="0.25">
      <c r="B25" s="296">
        <v>15</v>
      </c>
      <c r="C25" s="296" t="s">
        <v>467</v>
      </c>
      <c r="D25" s="295"/>
      <c r="E25" s="295"/>
      <c r="F25" s="295"/>
      <c r="G25" s="295"/>
      <c r="H25" s="295"/>
      <c r="I25" s="295">
        <v>1.5</v>
      </c>
      <c r="J25" s="295">
        <v>1.5</v>
      </c>
      <c r="K25" s="295">
        <v>1.5</v>
      </c>
      <c r="L25" s="295">
        <v>1.5</v>
      </c>
      <c r="M25" s="295">
        <v>1.5</v>
      </c>
      <c r="N25" s="295">
        <v>1.5</v>
      </c>
      <c r="O25" s="295">
        <v>1.5</v>
      </c>
      <c r="P25" s="295">
        <v>1.5</v>
      </c>
    </row>
    <row r="26" spans="2:16" ht="51" x14ac:dyDescent="0.25">
      <c r="B26" s="296">
        <v>16</v>
      </c>
      <c r="C26" s="296" t="s">
        <v>470</v>
      </c>
      <c r="D26" s="295"/>
      <c r="E26" s="295"/>
      <c r="F26" s="295"/>
      <c r="G26" s="295"/>
      <c r="H26" s="295"/>
      <c r="I26" s="295"/>
      <c r="J26" s="295"/>
      <c r="K26" s="295"/>
      <c r="L26" s="295"/>
      <c r="M26" s="295"/>
      <c r="N26" s="295"/>
      <c r="O26" s="295"/>
      <c r="P26" s="295"/>
    </row>
    <row r="27" spans="2:16" ht="25.5" x14ac:dyDescent="0.25">
      <c r="B27" s="296">
        <v>17</v>
      </c>
      <c r="C27" s="296" t="s">
        <v>468</v>
      </c>
      <c r="D27" s="295"/>
      <c r="E27" s="295"/>
      <c r="F27" s="295"/>
      <c r="G27" s="295"/>
      <c r="H27" s="295"/>
      <c r="I27" s="295"/>
      <c r="J27" s="295"/>
      <c r="K27" s="295"/>
      <c r="L27" s="295"/>
      <c r="M27" s="295"/>
      <c r="N27" s="295"/>
      <c r="O27" s="295"/>
      <c r="P27" s="295"/>
    </row>
    <row r="28" spans="2:16" ht="15.75" x14ac:dyDescent="0.25">
      <c r="B28" s="258">
        <v>18</v>
      </c>
      <c r="C28" s="258" t="s">
        <v>262</v>
      </c>
      <c r="D28" s="254"/>
      <c r="E28" s="254"/>
      <c r="F28" s="254"/>
      <c r="G28" s="254"/>
      <c r="H28" s="254"/>
      <c r="I28" s="254">
        <v>2700</v>
      </c>
      <c r="J28" s="295">
        <v>2700</v>
      </c>
      <c r="K28" s="295">
        <v>2700</v>
      </c>
      <c r="L28" s="295">
        <v>2700</v>
      </c>
      <c r="M28" s="295">
        <v>2700</v>
      </c>
      <c r="N28" s="295">
        <v>2700</v>
      </c>
      <c r="O28" s="295">
        <v>2700</v>
      </c>
      <c r="P28" s="295">
        <v>2700</v>
      </c>
    </row>
    <row r="29" spans="2:16" s="260" customFormat="1" ht="25.5" x14ac:dyDescent="0.25">
      <c r="B29" s="294">
        <v>19</v>
      </c>
      <c r="C29" s="294" t="s">
        <v>469</v>
      </c>
      <c r="D29" s="293"/>
      <c r="E29" s="293"/>
      <c r="F29" s="293"/>
      <c r="G29" s="293"/>
      <c r="H29" s="293"/>
      <c r="I29" s="293">
        <v>10.25</v>
      </c>
      <c r="J29" s="293">
        <v>10.25</v>
      </c>
      <c r="K29" s="293">
        <v>10.25</v>
      </c>
      <c r="L29" s="293">
        <v>10.25</v>
      </c>
      <c r="M29" s="293">
        <v>10.25</v>
      </c>
      <c r="N29" s="293">
        <v>10.25</v>
      </c>
      <c r="O29" s="293">
        <v>10.25</v>
      </c>
      <c r="P29" s="293">
        <v>10.25</v>
      </c>
    </row>
    <row r="30" spans="2:16" ht="25.5" x14ac:dyDescent="0.25">
      <c r="B30" s="258">
        <v>20</v>
      </c>
      <c r="C30" s="258" t="s">
        <v>445</v>
      </c>
      <c r="D30" s="254"/>
      <c r="E30" s="254"/>
      <c r="F30" s="254"/>
      <c r="G30" s="254"/>
      <c r="H30" s="254"/>
      <c r="I30" s="253">
        <v>1.2919999999999998</v>
      </c>
      <c r="J30" s="253">
        <v>1.2523</v>
      </c>
      <c r="K30" s="253">
        <v>0.18410000000000001</v>
      </c>
      <c r="L30" s="253">
        <v>1.5513999999999999</v>
      </c>
      <c r="M30" s="253">
        <v>0.35859999999999997</v>
      </c>
      <c r="N30" s="254">
        <v>1.1463000000000001</v>
      </c>
      <c r="O30" s="254">
        <v>1.5857000000000001</v>
      </c>
      <c r="P30" s="254">
        <v>3.7944</v>
      </c>
    </row>
    <row r="31" spans="2:16" ht="15.75" x14ac:dyDescent="0.25">
      <c r="B31" s="258">
        <v>21</v>
      </c>
      <c r="C31" s="258" t="s">
        <v>263</v>
      </c>
      <c r="D31" s="254"/>
      <c r="E31" s="254"/>
      <c r="F31" s="263"/>
      <c r="G31" s="254"/>
      <c r="H31" s="254"/>
      <c r="I31" s="253">
        <v>291.22450000000003</v>
      </c>
      <c r="J31" s="253">
        <v>290.50439999999998</v>
      </c>
      <c r="K31" s="253">
        <v>290.66230000000002</v>
      </c>
      <c r="L31" s="253">
        <v>293.67529999999999</v>
      </c>
      <c r="M31" s="253">
        <v>296.69830000000002</v>
      </c>
      <c r="N31" s="254">
        <v>296.69830000000002</v>
      </c>
      <c r="O31" s="254">
        <v>296.69830000000002</v>
      </c>
      <c r="P31" s="254">
        <v>297.65049999999997</v>
      </c>
    </row>
    <row r="32" spans="2:16" ht="38.25" x14ac:dyDescent="0.25">
      <c r="B32" s="261">
        <v>22</v>
      </c>
      <c r="C32" s="258" t="s">
        <v>446</v>
      </c>
      <c r="D32" s="262"/>
      <c r="E32" s="262"/>
      <c r="F32" s="263"/>
      <c r="G32" s="254"/>
      <c r="H32" s="254"/>
      <c r="I32" s="267">
        <v>246.39349999999999</v>
      </c>
      <c r="J32" s="267">
        <v>246.64669999999998</v>
      </c>
      <c r="K32" s="267">
        <v>249.80549999999999</v>
      </c>
      <c r="L32" s="267">
        <v>253.42330000000001</v>
      </c>
      <c r="M32" s="267">
        <v>254.60479999999998</v>
      </c>
      <c r="N32" s="262">
        <v>294.88569999999999</v>
      </c>
      <c r="O32" s="262">
        <v>300.1037</v>
      </c>
      <c r="P32" s="262">
        <v>306.14330000000001</v>
      </c>
    </row>
    <row r="33" spans="2:16" ht="25.5" x14ac:dyDescent="0.25">
      <c r="B33" s="258">
        <v>23</v>
      </c>
      <c r="C33" s="258" t="s">
        <v>447</v>
      </c>
      <c r="D33" s="254"/>
      <c r="E33" s="264"/>
      <c r="F33" s="263"/>
      <c r="G33" s="254"/>
      <c r="H33" s="254"/>
      <c r="I33" s="253">
        <v>602.89819999999997</v>
      </c>
      <c r="J33" s="253">
        <v>600.49779999999998</v>
      </c>
      <c r="K33" s="253">
        <v>601.02390000000003</v>
      </c>
      <c r="L33" s="253">
        <v>611.06740000000002</v>
      </c>
      <c r="M33" s="253">
        <v>621.14400000000001</v>
      </c>
      <c r="N33" s="253">
        <v>621.14400000000001</v>
      </c>
      <c r="O33" s="254">
        <v>624.31799999999998</v>
      </c>
      <c r="P33" s="254">
        <v>639.89419999999996</v>
      </c>
    </row>
    <row r="34" spans="2:16" ht="25.5" x14ac:dyDescent="0.25">
      <c r="B34" s="258">
        <v>24</v>
      </c>
      <c r="C34" s="258" t="s">
        <v>448</v>
      </c>
      <c r="D34" s="254"/>
      <c r="E34" s="264"/>
      <c r="F34" s="263"/>
      <c r="G34" s="254"/>
      <c r="H34" s="254"/>
      <c r="I34" s="253">
        <v>362.39209999999997</v>
      </c>
      <c r="J34" s="253">
        <v>358.86059999999998</v>
      </c>
      <c r="K34" s="253">
        <v>372.01409999999998</v>
      </c>
      <c r="L34" s="253">
        <v>425.68559999999997</v>
      </c>
      <c r="M34" s="253">
        <v>415.31599999999997</v>
      </c>
      <c r="N34" s="253">
        <v>321.66874497471889</v>
      </c>
      <c r="O34" s="253">
        <v>368.36149264141676</v>
      </c>
      <c r="P34" s="253">
        <v>395.32610805419455</v>
      </c>
    </row>
    <row r="35" spans="2:16" ht="25.5" x14ac:dyDescent="0.25">
      <c r="B35" s="254"/>
      <c r="C35" s="258" t="s">
        <v>449</v>
      </c>
      <c r="D35" s="254"/>
      <c r="E35" s="264"/>
      <c r="F35" s="263"/>
      <c r="G35" s="263"/>
      <c r="H35" s="254"/>
      <c r="I35" s="254"/>
      <c r="J35" s="254"/>
      <c r="K35" s="254"/>
      <c r="L35" s="254"/>
      <c r="M35" s="254"/>
      <c r="N35" s="254"/>
      <c r="O35" s="254"/>
      <c r="P35" s="254"/>
    </row>
    <row r="36" spans="2:16" ht="15.75" x14ac:dyDescent="0.25">
      <c r="B36" s="254"/>
      <c r="C36" s="258" t="s">
        <v>264</v>
      </c>
      <c r="D36" s="254"/>
      <c r="E36" s="263"/>
      <c r="F36" s="263"/>
      <c r="G36" s="263"/>
      <c r="H36" s="254"/>
      <c r="I36" s="253">
        <v>53.896499999999996</v>
      </c>
      <c r="J36" s="253">
        <v>45.083999999999996</v>
      </c>
      <c r="K36" s="253">
        <v>56.3063</v>
      </c>
      <c r="L36" s="253">
        <v>56.613500000000002</v>
      </c>
      <c r="M36" s="253">
        <v>45.753999999999998</v>
      </c>
      <c r="N36" s="253">
        <v>58.671528172776917</v>
      </c>
      <c r="O36" s="253">
        <v>58.78315840516089</v>
      </c>
      <c r="P36" s="253">
        <v>59.660068082872343</v>
      </c>
    </row>
    <row r="37" spans="2:16" ht="15.75" x14ac:dyDescent="0.25">
      <c r="B37" s="254"/>
      <c r="C37" s="258" t="s">
        <v>265</v>
      </c>
      <c r="D37" s="254"/>
      <c r="E37" s="263"/>
      <c r="F37" s="263"/>
      <c r="G37" s="254"/>
      <c r="H37" s="254"/>
      <c r="I37" s="265">
        <f>+I36/I34</f>
        <v>0.14872426854779672</v>
      </c>
      <c r="J37" s="265">
        <f t="shared" ref="J37:P37" si="0">+J36/J34</f>
        <v>0.12563095530687959</v>
      </c>
      <c r="K37" s="265">
        <f t="shared" si="0"/>
        <v>0.1513552846518452</v>
      </c>
      <c r="L37" s="265">
        <f t="shared" si="0"/>
        <v>0.13299369299783692</v>
      </c>
      <c r="M37" s="265">
        <f t="shared" si="0"/>
        <v>0.11016671642797292</v>
      </c>
      <c r="N37" s="265">
        <f t="shared" si="0"/>
        <v>0.18239735469912727</v>
      </c>
      <c r="O37" s="265">
        <f t="shared" si="0"/>
        <v>0.15958008526798872</v>
      </c>
      <c r="P37" s="265">
        <f t="shared" si="0"/>
        <v>0.15091355432233089</v>
      </c>
    </row>
    <row r="38" spans="2:16" ht="15.75" x14ac:dyDescent="0.25">
      <c r="B38" s="254"/>
      <c r="C38" s="258" t="s">
        <v>266</v>
      </c>
      <c r="D38" s="254"/>
      <c r="E38" s="254"/>
      <c r="F38" s="265"/>
      <c r="G38" s="254"/>
      <c r="H38" s="254"/>
      <c r="I38" s="254"/>
      <c r="J38" s="254"/>
      <c r="K38" s="254"/>
      <c r="L38" s="254"/>
      <c r="M38" s="254"/>
      <c r="N38" s="254"/>
      <c r="O38" s="254"/>
      <c r="P38" s="254"/>
    </row>
    <row r="39" spans="2:16" ht="15.75" x14ac:dyDescent="0.25">
      <c r="B39" s="254"/>
      <c r="C39" s="258" t="s">
        <v>455</v>
      </c>
      <c r="D39" s="254"/>
      <c r="E39" s="264"/>
      <c r="F39" s="254"/>
      <c r="G39" s="264"/>
      <c r="H39" s="254"/>
      <c r="I39" s="253">
        <v>0.1143</v>
      </c>
      <c r="J39" s="253">
        <v>0.1105</v>
      </c>
      <c r="K39" s="253">
        <v>1.6E-2</v>
      </c>
      <c r="L39" s="253">
        <v>0.14460000000000001</v>
      </c>
      <c r="M39" s="253">
        <v>3.4599999999999999E-2</v>
      </c>
      <c r="N39" s="253">
        <v>0</v>
      </c>
      <c r="O39" s="253">
        <v>4.909756318604442E-2</v>
      </c>
      <c r="P39" s="253">
        <v>0.24700418953077333</v>
      </c>
    </row>
    <row r="40" spans="2:16" ht="25.5" x14ac:dyDescent="0.25">
      <c r="B40" s="254"/>
      <c r="C40" s="258" t="s">
        <v>450</v>
      </c>
      <c r="D40" s="254"/>
      <c r="E40" s="264"/>
      <c r="F40" s="254"/>
      <c r="G40" s="264"/>
      <c r="H40" s="254"/>
      <c r="I40" s="265">
        <f>+I39/I34</f>
        <v>3.1540422652701316E-4</v>
      </c>
      <c r="J40" s="265">
        <f t="shared" ref="J40:M40" si="1">+J39/J34</f>
        <v>3.0791900810509708E-4</v>
      </c>
      <c r="K40" s="265">
        <f t="shared" si="1"/>
        <v>4.3009122503690048E-5</v>
      </c>
      <c r="L40" s="265">
        <f t="shared" si="1"/>
        <v>3.3968731852804045E-4</v>
      </c>
      <c r="M40" s="265">
        <f t="shared" si="1"/>
        <v>8.3310057883635602E-5</v>
      </c>
      <c r="N40" s="265">
        <f>+N39/N34</f>
        <v>0</v>
      </c>
      <c r="O40" s="265">
        <f t="shared" ref="O40" si="2">+O39/O34</f>
        <v>1.3328636181263027E-4</v>
      </c>
      <c r="P40" s="265">
        <f t="shared" ref="P40" si="3">+P39/P34</f>
        <v>6.2481122419800301E-4</v>
      </c>
    </row>
    <row r="41" spans="2:16" ht="25.5" x14ac:dyDescent="0.25">
      <c r="B41" s="254"/>
      <c r="C41" s="258" t="s">
        <v>456</v>
      </c>
      <c r="D41" s="254"/>
      <c r="E41" s="264"/>
      <c r="F41" s="265"/>
      <c r="G41" s="264"/>
      <c r="H41" s="254"/>
      <c r="I41" s="254"/>
      <c r="J41" s="254"/>
      <c r="K41" s="254"/>
      <c r="L41" s="254"/>
      <c r="M41" s="254"/>
      <c r="N41" s="254"/>
      <c r="O41" s="254"/>
      <c r="P41" s="254"/>
    </row>
    <row r="42" spans="2:16" ht="15.75" x14ac:dyDescent="0.25">
      <c r="B42" s="254"/>
      <c r="C42" s="258" t="s">
        <v>455</v>
      </c>
      <c r="D42" s="254"/>
      <c r="E42" s="263"/>
      <c r="F42" s="265"/>
      <c r="G42" s="254"/>
      <c r="H42" s="254"/>
      <c r="I42" s="253">
        <v>14.791400000000001</v>
      </c>
      <c r="J42" s="253">
        <v>9.7870000000000008</v>
      </c>
      <c r="K42" s="253">
        <v>0</v>
      </c>
      <c r="L42" s="253">
        <v>6.9786999999999999</v>
      </c>
      <c r="M42" s="253">
        <v>8.3927999999999994</v>
      </c>
      <c r="N42" s="253">
        <v>6.0586087535999829</v>
      </c>
      <c r="O42" s="253">
        <v>1.7077156940349232</v>
      </c>
      <c r="P42" s="253">
        <v>15.337734697353444</v>
      </c>
    </row>
    <row r="43" spans="2:16" ht="15.75" x14ac:dyDescent="0.25">
      <c r="B43" s="254"/>
      <c r="C43" s="258" t="s">
        <v>265</v>
      </c>
      <c r="D43" s="254"/>
      <c r="E43" s="263"/>
      <c r="F43" s="254"/>
      <c r="G43" s="254"/>
      <c r="H43" s="254"/>
      <c r="I43" s="265">
        <f>+I42/I34</f>
        <v>4.0816011165806326E-2</v>
      </c>
      <c r="J43" s="265">
        <f t="shared" ref="J43:P43" si="4">+J42/J34</f>
        <v>2.7272428346828827E-2</v>
      </c>
      <c r="K43" s="265">
        <f t="shared" si="4"/>
        <v>0</v>
      </c>
      <c r="L43" s="265">
        <f t="shared" si="4"/>
        <v>1.6394024134243679E-2</v>
      </c>
      <c r="M43" s="265">
        <f t="shared" si="4"/>
        <v>2.0208226988606266E-2</v>
      </c>
      <c r="N43" s="265">
        <f t="shared" si="4"/>
        <v>1.8834931426353379E-2</v>
      </c>
      <c r="O43" s="265">
        <f t="shared" si="4"/>
        <v>4.6359777776699019E-3</v>
      </c>
      <c r="P43" s="265">
        <f t="shared" si="4"/>
        <v>3.8797677119900266E-2</v>
      </c>
    </row>
    <row r="44" spans="2:16" ht="25.5" x14ac:dyDescent="0.25">
      <c r="B44" s="254"/>
      <c r="C44" s="258" t="s">
        <v>267</v>
      </c>
      <c r="D44" s="254"/>
      <c r="E44" s="263"/>
      <c r="F44" s="254"/>
      <c r="G44" s="254"/>
      <c r="H44" s="254"/>
      <c r="I44" s="254"/>
      <c r="J44" s="254"/>
      <c r="K44" s="254"/>
      <c r="L44" s="254"/>
      <c r="M44" s="254"/>
      <c r="N44" s="254"/>
      <c r="O44" s="254"/>
      <c r="P44" s="254"/>
    </row>
    <row r="45" spans="2:16" ht="15.75" x14ac:dyDescent="0.25">
      <c r="B45" s="254"/>
      <c r="C45" s="258" t="s">
        <v>455</v>
      </c>
      <c r="D45" s="254"/>
      <c r="E45" s="263"/>
      <c r="F45" s="254"/>
      <c r="G45" s="254"/>
      <c r="H45" s="254"/>
      <c r="I45" s="253">
        <v>30.183200000000003</v>
      </c>
      <c r="J45" s="253">
        <v>30.214200000000002</v>
      </c>
      <c r="K45" s="253">
        <v>30.601199999999999</v>
      </c>
      <c r="L45" s="253">
        <v>31.0444</v>
      </c>
      <c r="M45" s="253">
        <v>31.1891</v>
      </c>
      <c r="N45" s="253">
        <v>41.413798782872846</v>
      </c>
      <c r="O45" s="253">
        <v>42.830688040349287</v>
      </c>
      <c r="P45" s="253">
        <v>43.818110865823677</v>
      </c>
    </row>
    <row r="46" spans="2:16" ht="15.75" x14ac:dyDescent="0.25">
      <c r="B46" s="254"/>
      <c r="C46" s="258" t="s">
        <v>265</v>
      </c>
      <c r="D46" s="254"/>
      <c r="E46" s="263"/>
      <c r="F46" s="254"/>
      <c r="G46" s="254"/>
      <c r="H46" s="254"/>
      <c r="I46" s="265">
        <f>+I45/I34</f>
        <v>8.3288791339546323E-2</v>
      </c>
      <c r="J46" s="265">
        <f t="shared" ref="J46:P46" si="5">+J45/J34</f>
        <v>8.4194809906688012E-2</v>
      </c>
      <c r="K46" s="265">
        <f t="shared" si="5"/>
        <v>8.2258172472494992E-2</v>
      </c>
      <c r="L46" s="265">
        <f t="shared" si="5"/>
        <v>7.2928001323042169E-2</v>
      </c>
      <c r="M46" s="265">
        <f t="shared" si="5"/>
        <v>7.5097275327702287E-2</v>
      </c>
      <c r="N46" s="265">
        <f t="shared" si="5"/>
        <v>0.12874672914251495</v>
      </c>
      <c r="O46" s="265">
        <f t="shared" si="5"/>
        <v>0.1162735217875855</v>
      </c>
      <c r="P46" s="265">
        <f t="shared" si="5"/>
        <v>0.1108404175011298</v>
      </c>
    </row>
    <row r="47" spans="2:16" ht="38.25" x14ac:dyDescent="0.25">
      <c r="B47" s="254"/>
      <c r="C47" s="258" t="s">
        <v>451</v>
      </c>
      <c r="D47" s="254"/>
      <c r="E47" s="263"/>
      <c r="F47" s="254"/>
      <c r="G47" s="254"/>
      <c r="H47" s="254"/>
      <c r="I47" s="254"/>
      <c r="J47" s="254"/>
      <c r="K47" s="254"/>
      <c r="L47" s="254"/>
      <c r="M47" s="254"/>
      <c r="N47" s="254"/>
      <c r="O47" s="254"/>
      <c r="P47" s="254"/>
    </row>
    <row r="48" spans="2:16" ht="15.75" x14ac:dyDescent="0.25">
      <c r="B48" s="254"/>
      <c r="C48" s="258" t="s">
        <v>455</v>
      </c>
      <c r="D48" s="254"/>
      <c r="E48" s="264"/>
      <c r="F48" s="254"/>
      <c r="G48" s="254"/>
      <c r="H48" s="254"/>
      <c r="I48" s="253">
        <v>197.505</v>
      </c>
      <c r="J48" s="253">
        <v>203.17500000000001</v>
      </c>
      <c r="K48" s="253">
        <v>208.97099999999998</v>
      </c>
      <c r="L48" s="253">
        <v>214.95599999999999</v>
      </c>
      <c r="M48" s="253">
        <v>221.06700000000001</v>
      </c>
      <c r="N48" s="253">
        <v>150.57</v>
      </c>
      <c r="O48" s="253">
        <v>160.02000000000001</v>
      </c>
      <c r="P48" s="253">
        <v>170.1</v>
      </c>
    </row>
    <row r="49" spans="2:16" ht="15.75" x14ac:dyDescent="0.25">
      <c r="B49" s="254"/>
      <c r="C49" s="258" t="s">
        <v>265</v>
      </c>
      <c r="D49" s="254"/>
      <c r="E49" s="264"/>
      <c r="F49" s="263"/>
      <c r="G49" s="254"/>
      <c r="H49" s="254"/>
      <c r="I49" s="265">
        <f>+I48/I34</f>
        <v>0.54500360245159873</v>
      </c>
      <c r="J49" s="265">
        <f t="shared" ref="J49:P49" si="6">+J48/J34</f>
        <v>0.56616691829640819</v>
      </c>
      <c r="K49" s="265">
        <f t="shared" si="6"/>
        <v>0.56172870866991331</v>
      </c>
      <c r="L49" s="265">
        <f t="shared" si="6"/>
        <v>0.50496422711973343</v>
      </c>
      <c r="M49" s="265">
        <f t="shared" si="6"/>
        <v>0.53228625913762051</v>
      </c>
      <c r="N49" s="265">
        <f t="shared" si="6"/>
        <v>0.46809023988896975</v>
      </c>
      <c r="O49" s="265">
        <f t="shared" si="6"/>
        <v>0.43441022798702861</v>
      </c>
      <c r="P49" s="265">
        <f t="shared" si="6"/>
        <v>0.43027767843929321</v>
      </c>
    </row>
    <row r="50" spans="2:16" ht="15.75" x14ac:dyDescent="0.25">
      <c r="B50" s="254"/>
      <c r="C50" s="258" t="s">
        <v>268</v>
      </c>
      <c r="D50" s="254"/>
      <c r="E50" s="264"/>
      <c r="F50" s="263"/>
      <c r="G50" s="254"/>
      <c r="H50" s="254"/>
      <c r="I50" s="254"/>
      <c r="J50" s="254"/>
      <c r="K50" s="254"/>
      <c r="L50" s="254"/>
      <c r="M50" s="254"/>
      <c r="N50" s="254"/>
      <c r="O50" s="254"/>
      <c r="P50" s="254"/>
    </row>
    <row r="51" spans="2:16" ht="15.75" x14ac:dyDescent="0.25">
      <c r="B51" s="254"/>
      <c r="C51" s="258" t="s">
        <v>455</v>
      </c>
      <c r="D51" s="254"/>
      <c r="E51" s="264"/>
      <c r="F51" s="254"/>
      <c r="G51" s="254"/>
      <c r="H51" s="254"/>
      <c r="I51" s="253">
        <v>2.835</v>
      </c>
      <c r="J51" s="253">
        <v>2.835</v>
      </c>
      <c r="K51" s="253">
        <v>2.1</v>
      </c>
      <c r="L51" s="253">
        <v>2.1</v>
      </c>
      <c r="M51" s="253">
        <v>2.1</v>
      </c>
      <c r="N51" s="253">
        <v>6.3</v>
      </c>
      <c r="O51" s="253">
        <v>6.3</v>
      </c>
      <c r="P51" s="253">
        <v>6.3</v>
      </c>
    </row>
    <row r="52" spans="2:16" ht="15.75" x14ac:dyDescent="0.25">
      <c r="B52" s="254"/>
      <c r="C52" s="258" t="s">
        <v>265</v>
      </c>
      <c r="D52" s="254"/>
      <c r="E52" s="264"/>
      <c r="F52" s="263"/>
      <c r="G52" s="254"/>
      <c r="H52" s="254"/>
      <c r="I52" s="265">
        <f>+I51/I34</f>
        <v>7.8230182170085944E-3</v>
      </c>
      <c r="J52" s="265">
        <f t="shared" ref="J52:P52" si="7">+J51/J34</f>
        <v>7.9000035111126722E-3</v>
      </c>
      <c r="K52" s="265">
        <f t="shared" si="7"/>
        <v>5.6449473286093194E-3</v>
      </c>
      <c r="L52" s="265">
        <f t="shared" si="7"/>
        <v>4.9332183188719571E-3</v>
      </c>
      <c r="M52" s="265">
        <f t="shared" si="7"/>
        <v>5.056390796405629E-3</v>
      </c>
      <c r="N52" s="265">
        <f t="shared" si="7"/>
        <v>1.9585365685730952E-2</v>
      </c>
      <c r="O52" s="265">
        <f t="shared" si="7"/>
        <v>1.7102764881379077E-2</v>
      </c>
      <c r="P52" s="265">
        <f t="shared" si="7"/>
        <v>1.5936210312566413E-2</v>
      </c>
    </row>
    <row r="53" spans="2:16" ht="15.75" x14ac:dyDescent="0.25">
      <c r="B53" s="258">
        <v>25</v>
      </c>
      <c r="C53" s="258" t="s">
        <v>454</v>
      </c>
      <c r="D53" s="254"/>
      <c r="E53" s="254"/>
      <c r="F53" s="263"/>
      <c r="G53" s="254"/>
      <c r="H53" s="254"/>
      <c r="I53" s="253">
        <v>0.97552486919195547</v>
      </c>
      <c r="J53" s="253">
        <v>0.96601840899166036</v>
      </c>
      <c r="K53" s="253">
        <v>0.99869023518505218</v>
      </c>
      <c r="L53" s="253">
        <v>1.1459049169584521</v>
      </c>
      <c r="M53" s="253">
        <v>1.1179909456451345</v>
      </c>
      <c r="N53" s="253">
        <v>0.86590149278806905</v>
      </c>
      <c r="O53" s="253">
        <v>0.98888463023087936</v>
      </c>
      <c r="P53" s="253">
        <v>1.0641800686265872</v>
      </c>
    </row>
    <row r="54" spans="2:16" ht="18" x14ac:dyDescent="0.25">
      <c r="B54" s="258">
        <v>26</v>
      </c>
      <c r="C54" s="258" t="s">
        <v>269</v>
      </c>
      <c r="D54" s="254"/>
      <c r="E54" s="254"/>
      <c r="F54" s="263"/>
      <c r="G54" s="254"/>
      <c r="H54" s="254"/>
      <c r="I54" s="253">
        <v>1.2696000000000001</v>
      </c>
      <c r="J54" s="253">
        <v>1.4898</v>
      </c>
      <c r="K54" s="253">
        <v>1.5761000000000001</v>
      </c>
      <c r="L54" s="253">
        <v>1.7058</v>
      </c>
      <c r="M54" s="253">
        <v>1.7161999999999999</v>
      </c>
      <c r="N54" s="266">
        <v>2.032</v>
      </c>
      <c r="O54" s="266">
        <v>2.452</v>
      </c>
      <c r="P54" s="266">
        <v>2.4180000000000001</v>
      </c>
    </row>
    <row r="55" spans="2:16" ht="15.75" x14ac:dyDescent="0.25">
      <c r="B55" s="258">
        <v>27</v>
      </c>
      <c r="C55" s="258" t="s">
        <v>270</v>
      </c>
      <c r="D55" s="254"/>
      <c r="E55" s="254"/>
      <c r="F55" s="263"/>
      <c r="G55" s="254"/>
      <c r="H55" s="254"/>
      <c r="I55" s="253">
        <f>+I53+I54</f>
        <v>2.2451248691919554</v>
      </c>
      <c r="J55" s="253">
        <f t="shared" ref="J55:P55" si="8">+J53+J54</f>
        <v>2.4558184089916604</v>
      </c>
      <c r="K55" s="253">
        <f t="shared" si="8"/>
        <v>2.574790235185052</v>
      </c>
      <c r="L55" s="253">
        <f t="shared" si="8"/>
        <v>2.8517049169584521</v>
      </c>
      <c r="M55" s="253">
        <f t="shared" si="8"/>
        <v>2.8341909456451342</v>
      </c>
      <c r="N55" s="253">
        <f t="shared" si="8"/>
        <v>2.8979014927880691</v>
      </c>
      <c r="O55" s="253">
        <f t="shared" si="8"/>
        <v>3.4408846302308795</v>
      </c>
      <c r="P55" s="253">
        <f t="shared" si="8"/>
        <v>3.4821800686265876</v>
      </c>
    </row>
    <row r="56" spans="2:16" ht="25.5" x14ac:dyDescent="0.25">
      <c r="B56" s="258">
        <v>28</v>
      </c>
      <c r="C56" s="258" t="s">
        <v>452</v>
      </c>
      <c r="D56" s="254"/>
      <c r="E56" s="254"/>
      <c r="F56" s="263"/>
      <c r="G56" s="254"/>
      <c r="H56" s="254"/>
      <c r="I56" s="254"/>
      <c r="J56" s="254"/>
      <c r="K56" s="254"/>
      <c r="L56" s="254"/>
      <c r="M56" s="254"/>
      <c r="N56" s="254"/>
      <c r="O56" s="254"/>
      <c r="P56" s="254"/>
    </row>
    <row r="57" spans="2:16" ht="25.5" x14ac:dyDescent="0.25">
      <c r="B57" s="258">
        <v>29</v>
      </c>
      <c r="C57" s="258" t="s">
        <v>453</v>
      </c>
      <c r="D57" s="254"/>
      <c r="E57" s="254"/>
      <c r="F57" s="263"/>
      <c r="G57" s="254"/>
      <c r="H57" s="254"/>
      <c r="I57" s="254"/>
      <c r="J57" s="254"/>
      <c r="K57" s="254"/>
      <c r="L57" s="254"/>
      <c r="M57" s="254"/>
      <c r="N57" s="254"/>
      <c r="O57" s="254"/>
      <c r="P57" s="254"/>
    </row>
    <row r="58" spans="2:16" ht="15.75" x14ac:dyDescent="0.25">
      <c r="B58" s="258">
        <v>30</v>
      </c>
      <c r="C58" s="258" t="s">
        <v>271</v>
      </c>
      <c r="D58" s="254"/>
      <c r="E58" s="254"/>
      <c r="F58" s="263"/>
      <c r="G58" s="254"/>
      <c r="H58" s="254"/>
      <c r="I58" s="254"/>
      <c r="J58" s="254"/>
      <c r="K58" s="254"/>
      <c r="L58" s="254"/>
      <c r="M58" s="254"/>
      <c r="N58" s="254"/>
      <c r="O58" s="254"/>
      <c r="P58" s="254"/>
    </row>
    <row r="59" spans="2:16" ht="15.75" x14ac:dyDescent="0.25">
      <c r="B59" s="258">
        <v>31</v>
      </c>
      <c r="C59" s="258" t="s">
        <v>272</v>
      </c>
      <c r="D59" s="254"/>
      <c r="E59" s="254"/>
      <c r="F59" s="254"/>
      <c r="G59" s="254"/>
      <c r="H59" s="254"/>
      <c r="I59" s="254"/>
      <c r="J59" s="254"/>
      <c r="K59" s="254"/>
      <c r="L59" s="254"/>
      <c r="M59" s="254"/>
      <c r="N59" s="254"/>
      <c r="O59" s="254"/>
      <c r="P59" s="254"/>
    </row>
    <row r="60" spans="2:16" ht="15.75" x14ac:dyDescent="0.25">
      <c r="B60" s="258">
        <v>32</v>
      </c>
      <c r="C60" s="258" t="s">
        <v>273</v>
      </c>
      <c r="D60" s="254"/>
      <c r="E60" s="254"/>
      <c r="F60" s="254"/>
      <c r="G60" s="254"/>
      <c r="H60" s="254"/>
      <c r="I60" s="254"/>
      <c r="J60" s="254"/>
      <c r="K60" s="254"/>
      <c r="L60" s="254"/>
      <c r="M60" s="254"/>
      <c r="N60" s="254"/>
      <c r="O60" s="254"/>
      <c r="P60" s="254"/>
    </row>
    <row r="61" spans="2:16" ht="25.5" x14ac:dyDescent="0.25">
      <c r="B61" s="258">
        <v>33</v>
      </c>
      <c r="C61" s="258" t="s">
        <v>274</v>
      </c>
      <c r="D61" s="254"/>
      <c r="E61" s="254"/>
      <c r="F61" s="254"/>
      <c r="G61" s="254"/>
      <c r="H61" s="254"/>
      <c r="I61" s="254"/>
      <c r="J61" s="254"/>
      <c r="K61" s="254"/>
      <c r="L61" s="254"/>
      <c r="M61" s="254"/>
      <c r="N61" s="254"/>
      <c r="O61" s="254"/>
      <c r="P61" s="254"/>
    </row>
    <row r="64" spans="2:16" x14ac:dyDescent="0.25">
      <c r="B64" s="99" t="s">
        <v>275</v>
      </c>
      <c r="C64" s="99"/>
    </row>
    <row r="65" spans="2:3" x14ac:dyDescent="0.25">
      <c r="B65" s="99" t="s">
        <v>276</v>
      </c>
      <c r="C65" s="99"/>
    </row>
    <row r="66" spans="2:3" x14ac:dyDescent="0.25">
      <c r="B66" s="99" t="s">
        <v>277</v>
      </c>
      <c r="C66" s="99"/>
    </row>
    <row r="67" spans="2:3" x14ac:dyDescent="0.25">
      <c r="B67" s="99" t="s">
        <v>278</v>
      </c>
      <c r="C67" s="99"/>
    </row>
    <row r="68" spans="2:3" x14ac:dyDescent="0.25">
      <c r="C68" s="100"/>
    </row>
  </sheetData>
  <mergeCells count="6">
    <mergeCell ref="B9:P9"/>
    <mergeCell ref="B4:P4"/>
    <mergeCell ref="B5:P5"/>
    <mergeCell ref="B6:P6"/>
    <mergeCell ref="B7:P7"/>
    <mergeCell ref="B8:P8"/>
  </mergeCells>
  <printOptions horizontalCentered="1"/>
  <pageMargins left="0" right="0" top="0.35433070866141736" bottom="0.19685039370078741" header="0.31496062992125984" footer="0.31496062992125984"/>
  <pageSetup paperSize="5" orientation="landscape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11</vt:i4>
      </vt:variant>
    </vt:vector>
  </HeadingPairs>
  <TitlesOfParts>
    <vt:vector size="20" baseType="lpstr">
      <vt:lpstr>Transmission-Index</vt:lpstr>
      <vt:lpstr>Annexure-I SH 1-4</vt:lpstr>
      <vt:lpstr>Annexure-I SH 2-4</vt:lpstr>
      <vt:lpstr>Annexure-I SH 3-4</vt:lpstr>
      <vt:lpstr>Annexure-I SH 4-4-BTPS</vt:lpstr>
      <vt:lpstr>Annexure-II SH 1-3</vt:lpstr>
      <vt:lpstr>BTPS-Anx-IV</vt:lpstr>
      <vt:lpstr>Annexure VI(A).</vt:lpstr>
      <vt:lpstr>Annexure-XIX</vt:lpstr>
      <vt:lpstr>'Annexure VI(A).'!BTPS_ANX</vt:lpstr>
      <vt:lpstr>'Annexure VI(A).'!BTPS_VIA</vt:lpstr>
      <vt:lpstr>'Annexure VI(A).'!Print_Area</vt:lpstr>
      <vt:lpstr>'Annexure-I SH 1-4'!Print_Area</vt:lpstr>
      <vt:lpstr>'Annexure-I SH 2-4'!Print_Area</vt:lpstr>
      <vt:lpstr>'Annexure-I SH 3-4'!Print_Area</vt:lpstr>
      <vt:lpstr>'Annexure-I SH 4-4-BTPS'!Print_Area</vt:lpstr>
      <vt:lpstr>'Annexure-II SH 1-3'!Print_Area</vt:lpstr>
      <vt:lpstr>'Annexure-XIX'!Print_Area</vt:lpstr>
      <vt:lpstr>'BTPS-Anx-IV'!Print_Area</vt:lpstr>
      <vt:lpstr>'Transmission-Index'!Print_Area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2018-10-14T14:33:10Z</dcterms:modified>
</cp:coreProperties>
</file>